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xport\00_DPB\2025\VOZOVNA_PETRZALKA\OPLOTENIE\"/>
    </mc:Choice>
  </mc:AlternateContent>
  <bookViews>
    <workbookView xWindow="0" yWindow="0" windowWidth="0" windowHeight="0"/>
  </bookViews>
  <sheets>
    <sheet name="Rekapitulácia stavby" sheetId="1" r:id="rId1"/>
    <sheet name="04 - Oplotenie výmena ple..." sheetId="2" r:id="rId2"/>
    <sheet name="05 - Kontrola-oprava-výme..." sheetId="3" r:id="rId3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'04 - Oplotenie výmena ple...'!$C$135:$K$178</definedName>
    <definedName name="_xlnm.Print_Area" localSheetId="1">'04 - Oplotenie výmena ple...'!$C$4:$J$76,'04 - Oplotenie výmena ple...'!$C$82:$J$117,'04 - Oplotenie výmena ple...'!$C$123:$J$178</definedName>
    <definedName name="_xlnm.Print_Titles" localSheetId="1">'04 - Oplotenie výmena ple...'!$135:$135</definedName>
    <definedName name="_xlnm._FilterDatabase" localSheetId="2" hidden="1">'05 - Kontrola-oprava-výme...'!$C$129:$K$148</definedName>
    <definedName name="_xlnm.Print_Area" localSheetId="2">'05 - Kontrola-oprava-výme...'!$C$4:$J$76,'05 - Kontrola-oprava-výme...'!$C$82:$J$111,'05 - Kontrola-oprava-výme...'!$C$117:$J$148</definedName>
    <definedName name="_xlnm.Print_Titles" localSheetId="2">'05 - Kontrola-oprava-výme...'!$129:$129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48"/>
  <c r="BH148"/>
  <c r="BG148"/>
  <c r="BE148"/>
  <c r="BK148"/>
  <c r="J148"/>
  <c r="BF148"/>
  <c r="BI147"/>
  <c r="BH147"/>
  <c r="BG147"/>
  <c r="BE147"/>
  <c r="BK147"/>
  <c r="J147"/>
  <c r="BF147"/>
  <c r="BI146"/>
  <c r="BH146"/>
  <c r="BG146"/>
  <c r="BE146"/>
  <c r="BK146"/>
  <c r="J146"/>
  <c r="BF146"/>
  <c r="BI145"/>
  <c r="BH145"/>
  <c r="BG145"/>
  <c r="BE145"/>
  <c r="BK145"/>
  <c r="J145"/>
  <c r="BF145"/>
  <c r="BI144"/>
  <c r="BH144"/>
  <c r="BG144"/>
  <c r="BE144"/>
  <c r="BK144"/>
  <c r="J144"/>
  <c r="BF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F126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F91"/>
  <c r="F89"/>
  <c r="E87"/>
  <c r="J24"/>
  <c r="E24"/>
  <c r="J127"/>
  <c r="J23"/>
  <c r="J21"/>
  <c r="E21"/>
  <c r="J126"/>
  <c r="J20"/>
  <c r="J18"/>
  <c r="E18"/>
  <c r="F92"/>
  <c r="J17"/>
  <c r="J12"/>
  <c r="J89"/>
  <c r="E7"/>
  <c r="E85"/>
  <c i="2" r="J39"/>
  <c r="J38"/>
  <c i="1" r="AY95"/>
  <c i="2" r="J37"/>
  <c i="1" r="AX95"/>
  <c i="2" r="BI178"/>
  <c r="BH178"/>
  <c r="BG178"/>
  <c r="BE178"/>
  <c r="BK178"/>
  <c r="J178"/>
  <c r="BF178"/>
  <c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4"/>
  <c r="BH174"/>
  <c r="BG174"/>
  <c r="BE174"/>
  <c r="BK174"/>
  <c r="J174"/>
  <c r="BF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5"/>
  <c r="BH165"/>
  <c r="BG165"/>
  <c r="BE165"/>
  <c r="T165"/>
  <c r="T164"/>
  <c r="T163"/>
  <c r="R165"/>
  <c r="R164"/>
  <c r="R163"/>
  <c r="P165"/>
  <c r="P164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F132"/>
  <c r="F130"/>
  <c r="E128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91"/>
  <c r="F89"/>
  <c r="E87"/>
  <c r="J24"/>
  <c r="E24"/>
  <c r="J92"/>
  <c r="J23"/>
  <c r="J21"/>
  <c r="E21"/>
  <c r="J132"/>
  <c r="J20"/>
  <c r="J18"/>
  <c r="E18"/>
  <c r="F92"/>
  <c r="J17"/>
  <c r="J12"/>
  <c r="J130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156"/>
  <c r="BK169"/>
  <c r="J171"/>
  <c r="J145"/>
  <c r="J160"/>
  <c r="J144"/>
  <c i="3" r="J135"/>
  <c i="2" r="BK150"/>
  <c r="BK165"/>
  <c r="J143"/>
  <c r="BK139"/>
  <c r="BK156"/>
  <c i="3" r="BK137"/>
  <c r="J141"/>
  <c i="1" r="AS94"/>
  <c i="2" r="J151"/>
  <c i="3" r="J137"/>
  <c r="BK139"/>
  <c i="2" r="BK148"/>
  <c r="BK151"/>
  <c r="BK162"/>
  <c r="BK147"/>
  <c r="BK145"/>
  <c i="3" r="BK142"/>
  <c i="2" r="J172"/>
  <c r="J162"/>
  <c r="J169"/>
  <c r="BK143"/>
  <c r="J148"/>
  <c i="3" r="BK141"/>
  <c i="2" r="J165"/>
  <c r="BK171"/>
  <c r="J150"/>
  <c r="BK140"/>
  <c r="J159"/>
  <c r="BK144"/>
  <c r="J139"/>
  <c r="J153"/>
  <c r="J140"/>
  <c i="3" r="J133"/>
  <c r="J142"/>
  <c r="BK135"/>
  <c i="2" r="BK160"/>
  <c r="BK172"/>
  <c r="J147"/>
  <c r="BK153"/>
  <c r="BK159"/>
  <c i="3" r="BK133"/>
  <c r="J139"/>
  <c i="2" l="1" r="BK138"/>
  <c r="T142"/>
  <c r="R168"/>
  <c r="BK142"/>
  <c r="J142"/>
  <c r="J99"/>
  <c r="P155"/>
  <c r="P154"/>
  <c r="BK173"/>
  <c r="J173"/>
  <c r="J106"/>
  <c r="T138"/>
  <c r="T137"/>
  <c r="T136"/>
  <c r="T155"/>
  <c r="T154"/>
  <c r="T168"/>
  <c r="R142"/>
  <c r="BK168"/>
  <c r="J168"/>
  <c r="J105"/>
  <c r="P142"/>
  <c r="R138"/>
  <c r="R137"/>
  <c r="R155"/>
  <c r="R154"/>
  <c i="3" r="BK132"/>
  <c r="J132"/>
  <c r="J98"/>
  <c r="R132"/>
  <c r="R131"/>
  <c i="2" r="P138"/>
  <c r="P137"/>
  <c r="BK155"/>
  <c r="J155"/>
  <c r="J102"/>
  <c r="P168"/>
  <c i="3" r="P132"/>
  <c r="P131"/>
  <c r="P130"/>
  <c i="1" r="AU96"/>
  <c i="3" r="T132"/>
  <c r="T131"/>
  <c r="BK138"/>
  <c r="J138"/>
  <c r="J99"/>
  <c r="P138"/>
  <c r="R138"/>
  <c r="T138"/>
  <c r="BK143"/>
  <c r="J143"/>
  <c r="J100"/>
  <c i="2" r="BK164"/>
  <c r="J164"/>
  <c r="J104"/>
  <c r="BK152"/>
  <c r="J152"/>
  <c r="J100"/>
  <c r="J138"/>
  <c r="J98"/>
  <c i="3" r="J92"/>
  <c r="F127"/>
  <c r="BF135"/>
  <c r="BF141"/>
  <c r="BF133"/>
  <c i="2" r="BK154"/>
  <c r="J154"/>
  <c r="J101"/>
  <c i="3" r="J91"/>
  <c r="BF137"/>
  <c r="E120"/>
  <c r="BF139"/>
  <c i="2" r="BK163"/>
  <c r="J163"/>
  <c r="J103"/>
  <c i="3" r="J124"/>
  <c r="BF142"/>
  <c i="2" r="J91"/>
  <c r="F133"/>
  <c r="BF144"/>
  <c r="BF150"/>
  <c r="J89"/>
  <c r="BF145"/>
  <c r="BF148"/>
  <c r="J133"/>
  <c r="BF140"/>
  <c r="E126"/>
  <c r="BF143"/>
  <c r="BF147"/>
  <c r="BF151"/>
  <c r="BF153"/>
  <c r="BF156"/>
  <c r="BF169"/>
  <c r="BF159"/>
  <c r="BF160"/>
  <c r="BF162"/>
  <c r="BF165"/>
  <c r="BF172"/>
  <c r="BF139"/>
  <c r="BF171"/>
  <c i="3" r="F39"/>
  <c i="1" r="BD96"/>
  <c i="2" r="F37"/>
  <c i="1" r="BB95"/>
  <c i="2" r="F39"/>
  <c i="1" r="BD95"/>
  <c r="BD94"/>
  <c r="W36"/>
  <c i="3" r="F35"/>
  <c i="1" r="AZ96"/>
  <c i="2" r="F38"/>
  <c i="1" r="BC95"/>
  <c i="3" r="J35"/>
  <c i="1" r="AV96"/>
  <c i="3" r="F38"/>
  <c i="1" r="BC96"/>
  <c i="2" r="J35"/>
  <c i="1" r="AV95"/>
  <c i="3" r="F37"/>
  <c i="1" r="BB96"/>
  <c i="2" r="F35"/>
  <c i="1" r="AZ95"/>
  <c r="AZ94"/>
  <c r="AV94"/>
  <c i="3" l="1" r="T130"/>
  <c i="2" r="P136"/>
  <c i="1" r="AU95"/>
  <c i="3" r="R130"/>
  <c i="2" r="R136"/>
  <c r="BK137"/>
  <c r="J137"/>
  <c r="J97"/>
  <c i="3" r="BK131"/>
  <c r="J131"/>
  <c r="J97"/>
  <c i="2" r="BK136"/>
  <c r="J136"/>
  <c r="J96"/>
  <c r="J30"/>
  <c i="1" r="BB94"/>
  <c r="W34"/>
  <c r="AU94"/>
  <c r="BC94"/>
  <c r="W35"/>
  <c i="2" r="J115"/>
  <c r="BF115"/>
  <c r="F36"/>
  <c i="1" r="BA95"/>
  <c i="3" l="1" r="BK130"/>
  <c r="J130"/>
  <c r="J96"/>
  <c r="J30"/>
  <c i="1" r="AX94"/>
  <c r="AY94"/>
  <c i="3" r="J109"/>
  <c r="BF109"/>
  <c r="J36"/>
  <c i="1" r="AW96"/>
  <c r="AT96"/>
  <c i="2" r="J109"/>
  <c r="J117"/>
  <c r="J36"/>
  <c i="1" r="AW95"/>
  <c r="AT95"/>
  <c i="2" l="1" r="J31"/>
  <c i="3" r="F36"/>
  <c i="1" r="BA96"/>
  <c r="BA94"/>
  <c r="AW94"/>
  <c r="AK33"/>
  <c i="3" r="J103"/>
  <c r="J111"/>
  <c i="2" r="J32"/>
  <c i="1" r="AG95"/>
  <c r="AN95"/>
  <c i="3" l="1" r="J31"/>
  <c i="2" r="J41"/>
  <c i="1" r="AT94"/>
  <c i="3" r="J32"/>
  <c i="1" r="AG96"/>
  <c r="AN96"/>
  <c r="W33"/>
  <c i="3" l="1" r="J41"/>
  <c i="1" r="AG94"/>
  <c r="AN94"/>
  <c l="1" r="AG102"/>
  <c r="AV102"/>
  <c r="BY102"/>
  <c r="AG101"/>
  <c r="CD101"/>
  <c r="AG99"/>
  <c r="AV99"/>
  <c r="BY99"/>
  <c r="AK26"/>
  <c r="AG100"/>
  <c r="AV100"/>
  <c r="BY100"/>
  <c l="1" r="CD102"/>
  <c r="CD99"/>
  <c r="CD100"/>
  <c r="AG98"/>
  <c r="AK27"/>
  <c r="AK29"/>
  <c r="AN99"/>
  <c r="AV101"/>
  <c r="BY101"/>
  <c r="AK32"/>
  <c r="AN102"/>
  <c r="AN100"/>
  <c l="1" r="AK38"/>
  <c r="AG104"/>
  <c r="AN101"/>
  <c r="AN98"/>
  <c r="AN104"/>
  <c r="W3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<sst xmlns="http://schemas.openxmlformats.org/spreadsheetml/2006/main">
  <si>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</si>
  <si>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</si>
  <si>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</si>
  <si>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</si>
  <si>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</si>
  <si>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{93a2e888-45ec-4da7-96dd-dfd64e862c53}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</si>
  <si>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</si>
  <si>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</si>
  <si>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</si>
  <si>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</si>
  <si>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</si>
  <si>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</si>
  <si>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</si>
  <si>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0525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</si>
  <si>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</si>
  <si>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</si>
  <si>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Vozovňa Petržálka</t>
  </si>
  <si>
    <t>JKSO:</t>
  </si>
  <si>
    <t>ČS:</t>
  </si>
  <si>
    <t>Miesto:</t>
  </si>
  <si>
    <t xml:space="preserve"> </t>
  </si>
  <si>
    <t>Dátum:</t>
  </si>
  <si>
    <t>24. 9. 2025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</si>
  <si>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</si>
  <si>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</si>
  <si>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</si>
  <si>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</si>
  <si>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</si>
  <si>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</si>
  <si>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</si>
  <si>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</si>
  <si>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</si>
  <si>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</si>
  <si>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</si>
  <si>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</si>
  <si>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</si>
  <si>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</si>
  <si>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</si>
  <si>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</si>
  <si>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</si>
  <si>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</si>
  <si>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</si>
  <si>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</si>
  <si>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</si>
  <si>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</si>
  <si>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</si>
  <si>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</si>
  <si>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</si>
  <si>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</si>
  <si>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</si>
  <si>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</si>
  <si>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</si>
  <si>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</si>
  <si>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</si>
  <si>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</si>
  <si>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</si>
  <si>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</si>
  <si>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</si>
  <si>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</si>
  <si>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</si>
  <si>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</si>
  <si>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</si>
  <si>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</si>
  <si>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</si>
  <si>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</si>
  <si>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</si>
  <si>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</si>
  <si>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</si>
  <si>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</si>
  <si>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</si>
  <si>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</si>
  <si>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</si>
  <si>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</si>
  <si>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</si>
  <si>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</si>
  <si>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</si>
  <si>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</si>
  <si>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</si>
  <si>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</si>
  <si>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</si>
  <si>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</si>
  <si>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</si>
  <si>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04</t>
  </si>
  <si>
    <t>Oplotenie výmena pletiva a doplnenie podhrabovej dosky</t>
  </si>
  <si>
    <t>STA</t>
  </si>
  <si>
    <t>1</t>
  </si>
  <si>
    <t>{ba3cdf18-d10b-43fc-8294-16cc12d18fa6}</t>
  </si>
  <si>
    <t>05</t>
  </si>
  <si>
    <t xml:space="preserve">Kontrola/oprava/výmena cca 30% ostnateho drôtu </t>
  </si>
  <si>
    <t>{24fec1e7-c4a7-4bc5-92a6-0f7ba85212df}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</si>
  <si>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</si>
  <si>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</si>
  <si>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</si>
  <si>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</si>
  <si>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</si>
  <si>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</si>
  <si>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</si>
  <si>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</si>
  <si>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</si>
  <si>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</si>
  <si>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</si>
  <si>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04 - Oplotenie výmena pletiva a doplnenie podhrabovej dosky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</si>
  <si>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</si>
  <si>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</si>
  <si>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</si>
  <si>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</si>
  <si>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</si>
  <si>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</si>
  <si>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</si>
  <si>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</si>
  <si>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</si>
  <si>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</si>
  <si>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</si>
  <si>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</si>
  <si>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M - Práce a dodávky M</t>
  </si>
  <si>
    <t xml:space="preserve">    46-M - Zemné práce vykonávané pri externých montážnych prácach</t>
  </si>
  <si>
    <t>POZ - POZNÁMKY</t>
  </si>
  <si>
    <t xml:space="preserve"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</si>
  <si>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</si>
  <si>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</si>
  <si>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</si>
  <si>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</si>
  <si>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</si>
  <si>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</si>
  <si>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</si>
  <si>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</si>
  <si>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</si>
  <si>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</si>
  <si>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</si>
  <si>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</si>
  <si>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</si>
  <si>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</si>
  <si>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</si>
  <si>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</si>
  <si>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</si>
  <si>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</si>
  <si>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</si>
  <si>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</si>
  <si>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</si>
  <si>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</si>
  <si>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</si>
  <si>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</si>
  <si>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</si>
  <si>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</si>
  <si>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</si>
  <si>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</si>
  <si>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348121121.S1</t>
  </si>
  <si>
    <t>Osadenie dosky plotovej podhrabovej prefabrikovanej 300x50x2500 mm + stabilizační držiaky, vratane upravy dlžky podla polohy exist. stĺpikov</t>
  </si>
  <si>
    <t>ks</t>
  </si>
  <si>
    <t>4</t>
  </si>
  <si>
    <t>293758830</t>
  </si>
  <si>
    <t>M</t>
  </si>
  <si>
    <t>592330003110.S1</t>
  </si>
  <si>
    <t>Panel betónový, podhrabová doska pre oplotenie z pletiva, 2500x300x50 mm, vr. stabilizačného držiaka 2ks na jednu dosku</t>
  </si>
  <si>
    <t>8</t>
  </si>
  <si>
    <t>1338119500</t>
  </si>
  <si>
    <t>VV</t>
  </si>
  <si>
    <t>479,208*1,01 'Prepočítané koeficientom množstva</t>
  </si>
  <si>
    <t>9</t>
  </si>
  <si>
    <t>Ostatné konštrukcie a práce-búranie</t>
  </si>
  <si>
    <t>966067112.S</t>
  </si>
  <si>
    <t xml:space="preserve">Rozobratie plotov výšky do 250 cm, z drôteného pletiva alebo z plechu,  -0,01000t</t>
  </si>
  <si>
    <t>m</t>
  </si>
  <si>
    <t>-1616042293</t>
  </si>
  <si>
    <t>979081111.S</t>
  </si>
  <si>
    <t>Odvoz sutiny a vybúraných hmôt na skládku do 1 km</t>
  </si>
  <si>
    <t>t</t>
  </si>
  <si>
    <t>133259989</t>
  </si>
  <si>
    <t>5</t>
  </si>
  <si>
    <t>979081121.S</t>
  </si>
  <si>
    <t>Odvoz sutiny a vybúraných hmôt na skládku za každý ďalší 1 km</t>
  </si>
  <si>
    <t>-1000451180</t>
  </si>
  <si>
    <t>12,35*20 'Prepočítané koeficientom množstva</t>
  </si>
  <si>
    <t>6</t>
  </si>
  <si>
    <t>979082111.S</t>
  </si>
  <si>
    <t>Vnútrostavenisková doprava sutiny a vybúraných hmôt do 10 m</t>
  </si>
  <si>
    <t>-132454781</t>
  </si>
  <si>
    <t>7</t>
  </si>
  <si>
    <t>979082121.S</t>
  </si>
  <si>
    <t>Vnútrostavenisková doprava sutiny a vybúraných hmôt za každých ďalších 5 m</t>
  </si>
  <si>
    <t>1246976542</t>
  </si>
  <si>
    <t>12,35*3 'Prepočítané koeficientom množstva</t>
  </si>
  <si>
    <t>979087112.S</t>
  </si>
  <si>
    <t>Nakladanie na dopravný prostriedok pre vodorovnú dopravu sutiny</t>
  </si>
  <si>
    <t>-1856607510</t>
  </si>
  <si>
    <t>979093111.S</t>
  </si>
  <si>
    <t>Uloženie sutiny na skládku s hrubým urovnaním bez zhutnenia</t>
  </si>
  <si>
    <t>-987888320</t>
  </si>
  <si>
    <t>99</t>
  </si>
  <si>
    <t>Presun hmôt HSV</t>
  </si>
  <si>
    <t>10</t>
  </si>
  <si>
    <t>998151111.S</t>
  </si>
  <si>
    <t>Presun hmôt pre obj.8152, 8153,8159,zvislá nosná konštr.z tehál,tvárnic,blokov výšky do 10 m</t>
  </si>
  <si>
    <t>723936811</t>
  </si>
  <si>
    <t>PSV</t>
  </si>
  <si>
    <t>Práce a dodávky PSV</t>
  </si>
  <si>
    <t>767</t>
  </si>
  <si>
    <t>Konštrukcie doplnkové kovové</t>
  </si>
  <si>
    <t>11</t>
  </si>
  <si>
    <t>767879003.S1</t>
  </si>
  <si>
    <t xml:space="preserve">Demontáž vzpier pre pletivovy plot,  -0,00350t</t>
  </si>
  <si>
    <t>16</t>
  </si>
  <si>
    <t>390398348</t>
  </si>
  <si>
    <t>1200/25*2+4</t>
  </si>
  <si>
    <t>Súčet</t>
  </si>
  <si>
    <t>12</t>
  </si>
  <si>
    <t>767914150.S</t>
  </si>
  <si>
    <t>Montáž oplotenia panelového z pletiva na stĺpiky výšky do 2,2 m</t>
  </si>
  <si>
    <t>12062409</t>
  </si>
  <si>
    <t>13</t>
  </si>
  <si>
    <t>553510029000.S</t>
  </si>
  <si>
    <t>Panel pre panelový plotový systém, veľkosť oka 100x50 mm, vxl 1,9x2,48 m, poplastovaný na pozinkovanej oceli</t>
  </si>
  <si>
    <t>32</t>
  </si>
  <si>
    <t>-894934101</t>
  </si>
  <si>
    <t>1192,21411192214*0,411 'Prepočítané koeficientom množstva</t>
  </si>
  <si>
    <t>14</t>
  </si>
  <si>
    <t>998767201.S</t>
  </si>
  <si>
    <t>Presun hmôt pre kovové stavebné doplnkové konštrukcie v objektoch výšky do 6 m</t>
  </si>
  <si>
    <t>%</t>
  </si>
  <si>
    <t>1470452776</t>
  </si>
  <si>
    <t>Práce a dodávky M</t>
  </si>
  <si>
    <t>46-M</t>
  </si>
  <si>
    <t>Zemné práce vykonávané pri externých montážnych prácach</t>
  </si>
  <si>
    <t>15</t>
  </si>
  <si>
    <t>460030021.S1</t>
  </si>
  <si>
    <t>Odstránenie drevnatého porastu, priemer kmeňov do 5 cm,stredne hustý mäkký porast 3 ks/m2 vr odvozu a likvidácie</t>
  </si>
  <si>
    <t>m2</t>
  </si>
  <si>
    <t>64</t>
  </si>
  <si>
    <t>1349830490</t>
  </si>
  <si>
    <t>1200*2,2</t>
  </si>
  <si>
    <t>POZ</t>
  </si>
  <si>
    <t>POZNÁMKY</t>
  </si>
  <si>
    <t>POZNAMKA_4</t>
  </si>
  <si>
    <t>Kontrolný rozpočet/zadanie pre verejné obstarávanie bol zostavený na základe požiadaviek investora a podkladov poslaných mailom dňa 5.11.2025 zástupcom investora.</t>
  </si>
  <si>
    <t>512</t>
  </si>
  <si>
    <t>-118676783</t>
  </si>
  <si>
    <t>P</t>
  </si>
  <si>
    <t xml:space="preserve">Poznámka k položke:_x000d_
_x000d_
</t>
  </si>
  <si>
    <t>17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</si>
  <si>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</si>
  <si>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</si>
  <si>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-1442745541</t>
  </si>
  <si>
    <t>18</t>
  </si>
  <si>
    <t>POZNAMKA_6</t>
  </si>
  <si>
    <t>Vzhľadom na absenciu PD všetkých profesií sú výmery a práce odhadovené a preto je potrebné náklady chýbajúcich položiek premietnuť do položiek tohto zadania.</t>
  </si>
  <si>
    <t>-1690481046</t>
  </si>
  <si>
    <t>VP</t>
  </si>
  <si>
    <t xml:space="preserve">  Práce naviac</t>
  </si>
  <si>
    <t>PN</t>
  </si>
  <si>
    <t xml:space="preserve">05 - Kontrola/oprava/výmena cca 30% ostnateho drôtu </t>
  </si>
  <si>
    <t>767912150.S1</t>
  </si>
  <si>
    <t>Kontrola/oprava/výmena ostnatého drôtu (výmena odhad 30% z celkovej dlžky drotu)</t>
  </si>
  <si>
    <t>-1663361752</t>
  </si>
  <si>
    <t>1200*3</t>
  </si>
  <si>
    <t>156140003300.S</t>
  </si>
  <si>
    <t>Drôt ostnatý d 1,7 mm, dĺžka 250 m, pozinkovaný</t>
  </si>
  <si>
    <t>1831817641</t>
  </si>
  <si>
    <t>1250*0,004 'Prepočítané koeficientom množstva</t>
  </si>
  <si>
    <t>524963044</t>
  </si>
  <si>
    <t>-2083304507</t>
  </si>
  <si>
    <t>1479318656</t>
  </si>
  <si>
    <t>-455737954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</si>
</sst>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3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2" borderId="23" xfId="0" applyNumberFormat="1" applyFont="1" applyFill="1" applyBorder="1" applyAlignment="1" applyProtection="1">
      <alignment vertical="center"/>
      <protection locked="0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="1" customFormat="1" ht="24.96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11</v>
      </c>
    </row>
    <row r="5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s="1" customFormat="1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ROUND(AG98,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37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38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39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40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41</v>
      </c>
      <c r="E32" s="48"/>
      <c r="F32" s="49" t="s">
        <v>42</v>
      </c>
      <c r="G32" s="48"/>
      <c r="H32" s="48"/>
      <c r="I32" s="48"/>
      <c r="J32" s="48"/>
      <c r="K32" s="48"/>
      <c r="L32" s="50">
        <v>0.23000000000000001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>
        <f>ROUND(AZ94 + SUM(CD98:CD102),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2">
        <f>ROUND(AV94 + SUM(BY98:BY102), 2)</f>
        <v>0</v>
      </c>
      <c r="AL32" s="51"/>
      <c r="AM32" s="51"/>
      <c r="AN32" s="51"/>
      <c r="AO32" s="51"/>
      <c r="AP32" s="51"/>
      <c r="AQ32" s="51"/>
      <c r="AR32" s="53"/>
      <c r="AS32" s="54"/>
      <c r="AT32" s="54"/>
      <c r="AU32" s="54"/>
      <c r="AV32" s="54"/>
      <c r="AW32" s="54"/>
      <c r="AX32" s="54"/>
      <c r="AY32" s="54"/>
      <c r="AZ32" s="54"/>
      <c r="BE32" s="55"/>
    </row>
    <row r="33" s="3" customFormat="1" ht="14.4" customHeight="1">
      <c r="A33" s="3"/>
      <c r="B33" s="47"/>
      <c r="C33" s="48"/>
      <c r="D33" s="48"/>
      <c r="E33" s="48"/>
      <c r="F33" s="49" t="s">
        <v>43</v>
      </c>
      <c r="G33" s="48"/>
      <c r="H33" s="48"/>
      <c r="I33" s="48"/>
      <c r="J33" s="48"/>
      <c r="K33" s="48"/>
      <c r="L33" s="50">
        <v>0.23000000000000001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ROUND(BA94 + SUM(CE98:CE102),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f>ROUND(AW94 + SUM(BZ98:BZ102), 2)</f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hidden="1" s="3" customFormat="1" ht="14.4" customHeight="1">
      <c r="A34" s="3"/>
      <c r="B34" s="47"/>
      <c r="C34" s="48"/>
      <c r="D34" s="48"/>
      <c r="E34" s="48"/>
      <c r="F34" s="31" t="s">
        <v>44</v>
      </c>
      <c r="G34" s="48"/>
      <c r="H34" s="48"/>
      <c r="I34" s="48"/>
      <c r="J34" s="48"/>
      <c r="K34" s="48"/>
      <c r="L34" s="56">
        <v>0.23000000000000001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7">
        <f>ROUND(BB94 + SUM(CF98:CF102),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7">
        <v>0</v>
      </c>
      <c r="AL34" s="48"/>
      <c r="AM34" s="48"/>
      <c r="AN34" s="48"/>
      <c r="AO34" s="48"/>
      <c r="AP34" s="48"/>
      <c r="AQ34" s="48"/>
      <c r="AR34" s="58"/>
      <c r="BE34" s="55"/>
    </row>
    <row r="35" hidden="1" s="3" customFormat="1" ht="14.4" customHeight="1">
      <c r="A35" s="3"/>
      <c r="B35" s="47"/>
      <c r="C35" s="48"/>
      <c r="D35" s="48"/>
      <c r="E35" s="48"/>
      <c r="F35" s="31" t="s">
        <v>45</v>
      </c>
      <c r="G35" s="48"/>
      <c r="H35" s="48"/>
      <c r="I35" s="48"/>
      <c r="J35" s="48"/>
      <c r="K35" s="48"/>
      <c r="L35" s="56">
        <v>0.23000000000000001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7">
        <f>ROUND(BC94 + SUM(CG98:CG102),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7">
        <v>0</v>
      </c>
      <c r="AL35" s="48"/>
      <c r="AM35" s="48"/>
      <c r="AN35" s="48"/>
      <c r="AO35" s="48"/>
      <c r="AP35" s="48"/>
      <c r="AQ35" s="48"/>
      <c r="AR35" s="58"/>
      <c r="BE35" s="3"/>
    </row>
    <row r="36" hidden="1" s="3" customFormat="1" ht="14.4" customHeight="1">
      <c r="A36" s="3"/>
      <c r="B36" s="47"/>
      <c r="C36" s="48"/>
      <c r="D36" s="48"/>
      <c r="E36" s="48"/>
      <c r="F36" s="49" t="s">
        <v>46</v>
      </c>
      <c r="G36" s="48"/>
      <c r="H36" s="48"/>
      <c r="I36" s="48"/>
      <c r="J36" s="48"/>
      <c r="K36" s="48"/>
      <c r="L36" s="50">
        <v>0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2">
        <f>ROUND(BD94 + SUM(CH98:CH102),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2">
        <v>0</v>
      </c>
      <c r="AL36" s="51"/>
      <c r="AM36" s="51"/>
      <c r="AN36" s="51"/>
      <c r="AO36" s="51"/>
      <c r="AP36" s="51"/>
      <c r="AQ36" s="51"/>
      <c r="AR36" s="53"/>
      <c r="AS36" s="54"/>
      <c r="AT36" s="54"/>
      <c r="AU36" s="54"/>
      <c r="AV36" s="54"/>
      <c r="AW36" s="54"/>
      <c r="AX36" s="54"/>
      <c r="AY36" s="54"/>
      <c r="AZ36" s="54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9"/>
      <c r="D38" s="60" t="s">
        <v>47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2" t="s">
        <v>48</v>
      </c>
      <c r="U38" s="61"/>
      <c r="V38" s="61"/>
      <c r="W38" s="61"/>
      <c r="X38" s="63" t="s">
        <v>49</v>
      </c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4">
        <f>SUM(AK29:AK36)</f>
        <v>0</v>
      </c>
      <c r="AL38" s="61"/>
      <c r="AM38" s="61"/>
      <c r="AN38" s="61"/>
      <c r="AO38" s="65"/>
      <c r="AP38" s="59"/>
      <c r="AQ38" s="59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6"/>
      <c r="C49" s="67"/>
      <c r="D49" s="68" t="s">
        <v>50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51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71" t="s">
        <v>52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1" t="s">
        <v>53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71" t="s">
        <v>52</v>
      </c>
      <c r="AI60" s="44"/>
      <c r="AJ60" s="44"/>
      <c r="AK60" s="44"/>
      <c r="AL60" s="44"/>
      <c r="AM60" s="71" t="s">
        <v>53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8" t="s">
        <v>54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55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71" t="s">
        <v>52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71" t="s">
        <v>53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71" t="s">
        <v>52</v>
      </c>
      <c r="AI75" s="44"/>
      <c r="AJ75" s="44"/>
      <c r="AK75" s="44"/>
      <c r="AL75" s="44"/>
      <c r="AM75" s="71" t="s">
        <v>53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2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2"/>
      <c r="BE81" s="39"/>
    </row>
    <row r="82" s="2" customFormat="1" ht="24.96" customHeight="1">
      <c r="A82" s="39"/>
      <c r="B82" s="40"/>
      <c r="C82" s="22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7"/>
      <c r="C84" s="31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0525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Vozovňa Petržálka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21</v>
      </c>
      <c r="AJ87" s="41"/>
      <c r="AK87" s="41"/>
      <c r="AL87" s="41"/>
      <c r="AM87" s="86" t="str">
        <f>IF(AN8= "","",AN8)</f>
        <v>24. 9. 2025</v>
      </c>
      <c r="AN87" s="86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Dopravný podnik Bratislava, akciová spoločnosť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31</v>
      </c>
      <c r="AJ89" s="41"/>
      <c r="AK89" s="41"/>
      <c r="AL89" s="41"/>
      <c r="AM89" s="87" t="str">
        <f>IF(E17="","",E17)</f>
        <v xml:space="preserve"> </v>
      </c>
      <c r="AN89" s="78"/>
      <c r="AO89" s="78"/>
      <c r="AP89" s="78"/>
      <c r="AQ89" s="41"/>
      <c r="AR89" s="42"/>
      <c r="AS89" s="88" t="s">
        <v>57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1" t="s">
        <v>29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7" t="str">
        <f>IF(E20="","",E20)</f>
        <v xml:space="preserve"> </v>
      </c>
      <c r="AN90" s="78"/>
      <c r="AO90" s="78"/>
      <c r="AP90" s="78"/>
      <c r="AQ90" s="41"/>
      <c r="AR90" s="42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58</v>
      </c>
      <c r="D92" s="101"/>
      <c r="E92" s="101"/>
      <c r="F92" s="101"/>
      <c r="G92" s="101"/>
      <c r="H92" s="102"/>
      <c r="I92" s="103" t="s">
        <v>59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60</v>
      </c>
      <c r="AH92" s="101"/>
      <c r="AI92" s="101"/>
      <c r="AJ92" s="101"/>
      <c r="AK92" s="101"/>
      <c r="AL92" s="101"/>
      <c r="AM92" s="101"/>
      <c r="AN92" s="103" t="s">
        <v>61</v>
      </c>
      <c r="AO92" s="101"/>
      <c r="AP92" s="105"/>
      <c r="AQ92" s="106" t="s">
        <v>62</v>
      </c>
      <c r="AR92" s="42"/>
      <c r="AS92" s="107" t="s">
        <v>63</v>
      </c>
      <c r="AT92" s="108" t="s">
        <v>64</v>
      </c>
      <c r="AU92" s="108" t="s">
        <v>65</v>
      </c>
      <c r="AV92" s="108" t="s">
        <v>66</v>
      </c>
      <c r="AW92" s="108" t="s">
        <v>67</v>
      </c>
      <c r="AX92" s="108" t="s">
        <v>68</v>
      </c>
      <c r="AY92" s="108" t="s">
        <v>69</v>
      </c>
      <c r="AZ92" s="108" t="s">
        <v>70</v>
      </c>
      <c r="BA92" s="108" t="s">
        <v>71</v>
      </c>
      <c r="BB92" s="108" t="s">
        <v>72</v>
      </c>
      <c r="BC92" s="108" t="s">
        <v>73</v>
      </c>
      <c r="BD92" s="109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75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ROUND(SUM(AG95:AG96),2)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ROUND(SUM(AS95:AS96),2)</f>
        <v>0</v>
      </c>
      <c r="AT94" s="121">
        <f>ROUND(SUM(AV94:AW94),2)</f>
        <v>0</v>
      </c>
      <c r="AU94" s="122">
        <f>ROUND(SUM(AU95:AU96),5)</f>
        <v>0</v>
      </c>
      <c r="AV94" s="121">
        <f>ROUND(AZ94*L32,2)</f>
        <v>0</v>
      </c>
      <c r="AW94" s="121">
        <f>ROUND(BA94*L33,2)</f>
        <v>0</v>
      </c>
      <c r="AX94" s="121">
        <f>ROUND(BB94*L32,2)</f>
        <v>0</v>
      </c>
      <c r="AY94" s="121">
        <f>ROUND(BC94*L33,2)</f>
        <v>0</v>
      </c>
      <c r="AZ94" s="121">
        <f>ROUND(SUM(AZ95:AZ96),2)</f>
        <v>0</v>
      </c>
      <c r="BA94" s="121">
        <f>ROUND(SUM(BA95:BA96),2)</f>
        <v>0</v>
      </c>
      <c r="BB94" s="121">
        <f>ROUND(SUM(BB95:BB96),2)</f>
        <v>0</v>
      </c>
      <c r="BC94" s="121">
        <f>ROUND(SUM(BC95:BC96),2)</f>
        <v>0</v>
      </c>
      <c r="BD94" s="123">
        <f>ROUND(SUM(BD95:BD96),2)</f>
        <v>0</v>
      </c>
      <c r="BE94" s="6"/>
      <c r="BS94" s="124" t="s">
        <v>76</v>
      </c>
      <c r="BT94" s="124" t="s">
        <v>77</v>
      </c>
      <c r="BU94" s="125" t="s">
        <v>78</v>
      </c>
      <c r="BV94" s="124" t="s">
        <v>79</v>
      </c>
      <c r="BW94" s="124" t="s">
        <v>5</v>
      </c>
      <c r="BX94" s="124" t="s">
        <v>80</v>
      </c>
      <c r="CL94" s="124" t="s">
        <v>1</v>
      </c>
    </row>
    <row r="95" s="7" customFormat="1" ht="24.75" customHeight="1">
      <c r="A95" s="126" t="s">
        <v>81</v>
      </c>
      <c r="B95" s="127"/>
      <c r="C95" s="128"/>
      <c r="D95" s="129" t="s">
        <v>82</v>
      </c>
      <c r="E95" s="129"/>
      <c r="F95" s="129"/>
      <c r="G95" s="129"/>
      <c r="H95" s="129"/>
      <c r="I95" s="130"/>
      <c r="J95" s="129" t="s">
        <v>83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'04 - Oplotenie výmena ple...'!J32</f>
        <v>0</v>
      </c>
      <c r="AH95" s="130"/>
      <c r="AI95" s="130"/>
      <c r="AJ95" s="130"/>
      <c r="AK95" s="130"/>
      <c r="AL95" s="130"/>
      <c r="AM95" s="130"/>
      <c r="AN95" s="131">
        <f>SUM(AG95,AT95)</f>
        <v>0</v>
      </c>
      <c r="AO95" s="130"/>
      <c r="AP95" s="130"/>
      <c r="AQ95" s="132" t="s">
        <v>84</v>
      </c>
      <c r="AR95" s="133"/>
      <c r="AS95" s="134">
        <v>0</v>
      </c>
      <c r="AT95" s="135">
        <f>ROUND(SUM(AV95:AW95),2)</f>
        <v>0</v>
      </c>
      <c r="AU95" s="136">
        <f>'04 - Oplotenie výmena ple...'!P136</f>
        <v>0</v>
      </c>
      <c r="AV95" s="135">
        <f>'04 - Oplotenie výmena ple...'!J35</f>
        <v>0</v>
      </c>
      <c r="AW95" s="135">
        <f>'04 - Oplotenie výmena ple...'!J36</f>
        <v>0</v>
      </c>
      <c r="AX95" s="135">
        <f>'04 - Oplotenie výmena ple...'!J37</f>
        <v>0</v>
      </c>
      <c r="AY95" s="135">
        <f>'04 - Oplotenie výmena ple...'!J38</f>
        <v>0</v>
      </c>
      <c r="AZ95" s="135">
        <f>'04 - Oplotenie výmena ple...'!F35</f>
        <v>0</v>
      </c>
      <c r="BA95" s="135">
        <f>'04 - Oplotenie výmena ple...'!F36</f>
        <v>0</v>
      </c>
      <c r="BB95" s="135">
        <f>'04 - Oplotenie výmena ple...'!F37</f>
        <v>0</v>
      </c>
      <c r="BC95" s="135">
        <f>'04 - Oplotenie výmena ple...'!F38</f>
        <v>0</v>
      </c>
      <c r="BD95" s="137">
        <f>'04 - Oplotenie výmena ple...'!F39</f>
        <v>0</v>
      </c>
      <c r="BE95" s="7"/>
      <c r="BT95" s="138" t="s">
        <v>85</v>
      </c>
      <c r="BV95" s="138" t="s">
        <v>79</v>
      </c>
      <c r="BW95" s="138" t="s">
        <v>86</v>
      </c>
      <c r="BX95" s="138" t="s">
        <v>5</v>
      </c>
      <c r="CL95" s="138" t="s">
        <v>1</v>
      </c>
      <c r="CM95" s="138" t="s">
        <v>77</v>
      </c>
    </row>
    <row r="96" s="7" customFormat="1" ht="24.75" customHeight="1">
      <c r="A96" s="126" t="s">
        <v>81</v>
      </c>
      <c r="B96" s="127"/>
      <c r="C96" s="128"/>
      <c r="D96" s="129" t="s">
        <v>87</v>
      </c>
      <c r="E96" s="129"/>
      <c r="F96" s="129"/>
      <c r="G96" s="129"/>
      <c r="H96" s="129"/>
      <c r="I96" s="130"/>
      <c r="J96" s="129" t="s">
        <v>88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1">
        <f>'05 - Kontrola-oprava-výme...'!J32</f>
        <v>0</v>
      </c>
      <c r="AH96" s="130"/>
      <c r="AI96" s="130"/>
      <c r="AJ96" s="130"/>
      <c r="AK96" s="130"/>
      <c r="AL96" s="130"/>
      <c r="AM96" s="130"/>
      <c r="AN96" s="131">
        <f>SUM(AG96,AT96)</f>
        <v>0</v>
      </c>
      <c r="AO96" s="130"/>
      <c r="AP96" s="130"/>
      <c r="AQ96" s="132" t="s">
        <v>84</v>
      </c>
      <c r="AR96" s="133"/>
      <c r="AS96" s="139">
        <v>0</v>
      </c>
      <c r="AT96" s="140">
        <f>ROUND(SUM(AV96:AW96),2)</f>
        <v>0</v>
      </c>
      <c r="AU96" s="141">
        <f>'05 - Kontrola-oprava-výme...'!P130</f>
        <v>0</v>
      </c>
      <c r="AV96" s="140">
        <f>'05 - Kontrola-oprava-výme...'!J35</f>
        <v>0</v>
      </c>
      <c r="AW96" s="140">
        <f>'05 - Kontrola-oprava-výme...'!J36</f>
        <v>0</v>
      </c>
      <c r="AX96" s="140">
        <f>'05 - Kontrola-oprava-výme...'!J37</f>
        <v>0</v>
      </c>
      <c r="AY96" s="140">
        <f>'05 - Kontrola-oprava-výme...'!J38</f>
        <v>0</v>
      </c>
      <c r="AZ96" s="140">
        <f>'05 - Kontrola-oprava-výme...'!F35</f>
        <v>0</v>
      </c>
      <c r="BA96" s="140">
        <f>'05 - Kontrola-oprava-výme...'!F36</f>
        <v>0</v>
      </c>
      <c r="BB96" s="140">
        <f>'05 - Kontrola-oprava-výme...'!F37</f>
        <v>0</v>
      </c>
      <c r="BC96" s="140">
        <f>'05 - Kontrola-oprava-výme...'!F38</f>
        <v>0</v>
      </c>
      <c r="BD96" s="142">
        <f>'05 - Kontrola-oprava-výme...'!F39</f>
        <v>0</v>
      </c>
      <c r="BE96" s="7"/>
      <c r="BT96" s="138" t="s">
        <v>85</v>
      </c>
      <c r="BV96" s="138" t="s">
        <v>79</v>
      </c>
      <c r="BW96" s="138" t="s">
        <v>89</v>
      </c>
      <c r="BX96" s="138" t="s">
        <v>5</v>
      </c>
      <c r="CL96" s="138" t="s">
        <v>1</v>
      </c>
      <c r="CM96" s="138" t="s">
        <v>77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39"/>
      <c r="B98" s="40"/>
      <c r="C98" s="114" t="s">
        <v>90</v>
      </c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117">
        <f>ROUND(SUM(AG99:AG102), 2)</f>
        <v>0</v>
      </c>
      <c r="AH98" s="117"/>
      <c r="AI98" s="117"/>
      <c r="AJ98" s="117"/>
      <c r="AK98" s="117"/>
      <c r="AL98" s="117"/>
      <c r="AM98" s="117"/>
      <c r="AN98" s="117">
        <f>ROUND(SUM(AN99:AN102), 2)</f>
        <v>0</v>
      </c>
      <c r="AO98" s="117"/>
      <c r="AP98" s="117"/>
      <c r="AQ98" s="143"/>
      <c r="AR98" s="42"/>
      <c r="AS98" s="107" t="s">
        <v>91</v>
      </c>
      <c r="AT98" s="108" t="s">
        <v>92</v>
      </c>
      <c r="AU98" s="108" t="s">
        <v>41</v>
      </c>
      <c r="AV98" s="109" t="s">
        <v>64</v>
      </c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19.92" customHeight="1">
      <c r="A99" s="39"/>
      <c r="B99" s="40"/>
      <c r="C99" s="41"/>
      <c r="D99" s="144" t="s">
        <v>93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41"/>
      <c r="AD99" s="41"/>
      <c r="AE99" s="41"/>
      <c r="AF99" s="41"/>
      <c r="AG99" s="145">
        <f>ROUND(AG94 * AS99, 2)</f>
        <v>0</v>
      </c>
      <c r="AH99" s="146"/>
      <c r="AI99" s="146"/>
      <c r="AJ99" s="146"/>
      <c r="AK99" s="146"/>
      <c r="AL99" s="146"/>
      <c r="AM99" s="146"/>
      <c r="AN99" s="146">
        <f>ROUND(AG99 + AV99, 2)</f>
        <v>0</v>
      </c>
      <c r="AO99" s="146"/>
      <c r="AP99" s="146"/>
      <c r="AQ99" s="41"/>
      <c r="AR99" s="42"/>
      <c r="AS99" s="147">
        <v>0</v>
      </c>
      <c r="AT99" s="148" t="s">
        <v>94</v>
      </c>
      <c r="AU99" s="148" t="s">
        <v>42</v>
      </c>
      <c r="AV99" s="149">
        <f>ROUND(IF(AU99="základná",AG99*L32,IF(AU99="znížená",AG99*L33,0)),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95</v>
      </c>
      <c r="BY99" s="150">
        <f>IF(AU99="základná",AV99,0)</f>
        <v>0</v>
      </c>
      <c r="BZ99" s="150">
        <f>IF(AU99="znížená",AV99,0)</f>
        <v>0</v>
      </c>
      <c r="CA99" s="150">
        <v>0</v>
      </c>
      <c r="CB99" s="150">
        <v>0</v>
      </c>
      <c r="CC99" s="150">
        <v>0</v>
      </c>
      <c r="CD99" s="150">
        <f>IF(AU99="základná",AG99,0)</f>
        <v>0</v>
      </c>
      <c r="CE99" s="150">
        <f>IF(AU99="znížená",AG99,0)</f>
        <v>0</v>
      </c>
      <c r="CF99" s="150">
        <f>IF(AU99="zákl. prenesená",AG99,0)</f>
        <v>0</v>
      </c>
      <c r="CG99" s="150">
        <f>IF(AU99="zníž. prenesená",AG99,0)</f>
        <v>0</v>
      </c>
      <c r="CH99" s="150">
        <f>IF(AU99="nulová",AG99,0)</f>
        <v>0</v>
      </c>
      <c r="CI99" s="16">
        <f>IF(AU99="základná",1,IF(AU99="znížená",2,IF(AU99="zákl. prenesená",4,IF(AU99="zníž. prenesená",5,3))))</f>
        <v>1</v>
      </c>
      <c r="CJ99" s="16">
        <f>IF(AT99="stavebná časť",1,IF(AT99="investičná časť",2,3))</f>
        <v>1</v>
      </c>
      <c r="CK99" s="16" t="str">
        <f>IF(D99="Vyplň vlastné","","x")</f>
        <v>x</v>
      </c>
    </row>
    <row r="100" s="2" customFormat="1" ht="19.92" customHeight="1">
      <c r="A100" s="39"/>
      <c r="B100" s="40"/>
      <c r="C100" s="41"/>
      <c r="D100" s="151" t="s">
        <v>96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41"/>
      <c r="AD100" s="41"/>
      <c r="AE100" s="41"/>
      <c r="AF100" s="41"/>
      <c r="AG100" s="145">
        <f>ROUND(AG94 * AS100, 2)</f>
        <v>0</v>
      </c>
      <c r="AH100" s="146"/>
      <c r="AI100" s="146"/>
      <c r="AJ100" s="146"/>
      <c r="AK100" s="146"/>
      <c r="AL100" s="146"/>
      <c r="AM100" s="146"/>
      <c r="AN100" s="146">
        <f>ROUND(AG100 + AV100, 2)</f>
        <v>0</v>
      </c>
      <c r="AO100" s="146"/>
      <c r="AP100" s="146"/>
      <c r="AQ100" s="41"/>
      <c r="AR100" s="42"/>
      <c r="AS100" s="147">
        <v>0</v>
      </c>
      <c r="AT100" s="148" t="s">
        <v>94</v>
      </c>
      <c r="AU100" s="148" t="s">
        <v>42</v>
      </c>
      <c r="AV100" s="149">
        <f>ROUND(IF(AU100="základná",AG100*L32,IF(AU100="znížená",AG100*L33,0)),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97</v>
      </c>
      <c r="BY100" s="150">
        <f>IF(AU100="základná",AV100,0)</f>
        <v>0</v>
      </c>
      <c r="BZ100" s="150">
        <f>IF(AU100="znížená",AV100,0)</f>
        <v>0</v>
      </c>
      <c r="CA100" s="150">
        <v>0</v>
      </c>
      <c r="CB100" s="150">
        <v>0</v>
      </c>
      <c r="CC100" s="150">
        <v>0</v>
      </c>
      <c r="CD100" s="150">
        <f>IF(AU100="základná",AG100,0)</f>
        <v>0</v>
      </c>
      <c r="CE100" s="150">
        <f>IF(AU100="znížená",AG100,0)</f>
        <v>0</v>
      </c>
      <c r="CF100" s="150">
        <f>IF(AU100="zákl. prenesená",AG100,0)</f>
        <v>0</v>
      </c>
      <c r="CG100" s="150">
        <f>IF(AU100="zníž. prenesená",AG100,0)</f>
        <v>0</v>
      </c>
      <c r="CH100" s="150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/>
      </c>
    </row>
    <row r="101" s="2" customFormat="1" ht="19.92" customHeight="1">
      <c r="A101" s="39"/>
      <c r="B101" s="40"/>
      <c r="C101" s="41"/>
      <c r="D101" s="151" t="s">
        <v>96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41"/>
      <c r="AD101" s="41"/>
      <c r="AE101" s="41"/>
      <c r="AF101" s="41"/>
      <c r="AG101" s="145">
        <f>ROUND(AG94 * AS101, 2)</f>
        <v>0</v>
      </c>
      <c r="AH101" s="146"/>
      <c r="AI101" s="146"/>
      <c r="AJ101" s="146"/>
      <c r="AK101" s="146"/>
      <c r="AL101" s="146"/>
      <c r="AM101" s="146"/>
      <c r="AN101" s="146">
        <f>ROUND(AG101 + AV101, 2)</f>
        <v>0</v>
      </c>
      <c r="AO101" s="146"/>
      <c r="AP101" s="146"/>
      <c r="AQ101" s="41"/>
      <c r="AR101" s="42"/>
      <c r="AS101" s="147">
        <v>0</v>
      </c>
      <c r="AT101" s="148" t="s">
        <v>94</v>
      </c>
      <c r="AU101" s="148" t="s">
        <v>42</v>
      </c>
      <c r="AV101" s="149">
        <f>ROUND(IF(AU101="základná",AG101*L32,IF(AU101="znížená",AG101*L33,0)),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97</v>
      </c>
      <c r="BY101" s="150">
        <f>IF(AU101="základná",AV101,0)</f>
        <v>0</v>
      </c>
      <c r="BZ101" s="150">
        <f>IF(AU101="znížená",AV101,0)</f>
        <v>0</v>
      </c>
      <c r="CA101" s="150">
        <v>0</v>
      </c>
      <c r="CB101" s="150">
        <v>0</v>
      </c>
      <c r="CC101" s="150">
        <v>0</v>
      </c>
      <c r="CD101" s="150">
        <f>IF(AU101="základná",AG101,0)</f>
        <v>0</v>
      </c>
      <c r="CE101" s="150">
        <f>IF(AU101="znížená",AG101,0)</f>
        <v>0</v>
      </c>
      <c r="CF101" s="150">
        <f>IF(AU101="zákl. prenesená",AG101,0)</f>
        <v>0</v>
      </c>
      <c r="CG101" s="150">
        <f>IF(AU101="zníž. prenesená",AG101,0)</f>
        <v>0</v>
      </c>
      <c r="CH101" s="150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="2" customFormat="1" ht="19.92" customHeight="1">
      <c r="A102" s="39"/>
      <c r="B102" s="40"/>
      <c r="C102" s="41"/>
      <c r="D102" s="151" t="s">
        <v>96</v>
      </c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41"/>
      <c r="AD102" s="41"/>
      <c r="AE102" s="41"/>
      <c r="AF102" s="41"/>
      <c r="AG102" s="145">
        <f>ROUND(AG94 * AS102, 2)</f>
        <v>0</v>
      </c>
      <c r="AH102" s="146"/>
      <c r="AI102" s="146"/>
      <c r="AJ102" s="146"/>
      <c r="AK102" s="146"/>
      <c r="AL102" s="146"/>
      <c r="AM102" s="146"/>
      <c r="AN102" s="146">
        <f>ROUND(AG102 + AV102, 2)</f>
        <v>0</v>
      </c>
      <c r="AO102" s="146"/>
      <c r="AP102" s="146"/>
      <c r="AQ102" s="41"/>
      <c r="AR102" s="42"/>
      <c r="AS102" s="152">
        <v>0</v>
      </c>
      <c r="AT102" s="153" t="s">
        <v>94</v>
      </c>
      <c r="AU102" s="153" t="s">
        <v>42</v>
      </c>
      <c r="AV102" s="154">
        <f>ROUND(IF(AU102="základná",AG102*L32,IF(AU102="znížená",AG102*L33,0)),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97</v>
      </c>
      <c r="BY102" s="150">
        <f>IF(AU102="základná",AV102,0)</f>
        <v>0</v>
      </c>
      <c r="BZ102" s="150">
        <f>IF(AU102="znížená",AV102,0)</f>
        <v>0</v>
      </c>
      <c r="CA102" s="150">
        <v>0</v>
      </c>
      <c r="CB102" s="150">
        <v>0</v>
      </c>
      <c r="CC102" s="150">
        <v>0</v>
      </c>
      <c r="CD102" s="150">
        <f>IF(AU102="základná",AG102,0)</f>
        <v>0</v>
      </c>
      <c r="CE102" s="150">
        <f>IF(AU102="znížená",AG102,0)</f>
        <v>0</v>
      </c>
      <c r="CF102" s="150">
        <f>IF(AU102="zákl. prenesená",AG102,0)</f>
        <v>0</v>
      </c>
      <c r="CG102" s="150">
        <f>IF(AU102="zníž. prenesená",AG102,0)</f>
        <v>0</v>
      </c>
      <c r="CH102" s="150">
        <f>IF(AU102="nulová",AG102,0)</f>
        <v>0</v>
      </c>
      <c r="CI102" s="16">
        <f>IF(AU102="základná",1,IF(AU102="znížená",2,IF(AU102="zákl. prenesená",4,IF(AU102="zníž. prenesená",5,3))))</f>
        <v>1</v>
      </c>
      <c r="CJ102" s="16">
        <f>IF(AT102="stavebná časť",1,IF(AT102="investičná časť",2,3))</f>
        <v>1</v>
      </c>
      <c r="CK102" s="16" t="str">
        <f>IF(D102="Vyplň vlastné","","x")</f>
        <v/>
      </c>
    </row>
    <row r="103" s="2" customFormat="1" ht="10.8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30" customHeight="1">
      <c r="A104" s="39"/>
      <c r="B104" s="40"/>
      <c r="C104" s="155" t="s">
        <v>98</v>
      </c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7">
        <f>ROUND(AG94 + AG98, 2)</f>
        <v>0</v>
      </c>
      <c r="AH104" s="157"/>
      <c r="AI104" s="157"/>
      <c r="AJ104" s="157"/>
      <c r="AK104" s="157"/>
      <c r="AL104" s="157"/>
      <c r="AM104" s="157"/>
      <c r="AN104" s="157">
        <f>ROUND(AN94 + AN98, 2)</f>
        <v>0</v>
      </c>
      <c r="AO104" s="157"/>
      <c r="AP104" s="157"/>
      <c r="AQ104" s="156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42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V6g7R1clI/UUHzKJUUYwT7GnHhaGdaKmtKh3w+rSfehXyn+O3EK9KXl7nP058cMQtJX/9sgUDmpMK72v6VYzWg==" hashValue="TYfD0mHPOElO1hrirN38URZJoUbKwybvgJjzGAuG93oaAzSrYSK2D+qcazylfaN6kMqNhrr4zI/t9sYZLE/9ow==" algorithmName="SHA-512" password="C549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98:AU102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>
      <formula1>"stavebná časť, technologická časť, investičná časť"</formula1>
    </dataValidation>
  </dataValidations>
  <hyperlinks>
    <hyperlink ref="A95" location="'04 - Oplotenie výmena ple...'!C2" display="/"/>
    <hyperlink ref="A96" location="'05 - Kontrola-oprava-vým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9"/>
      <c r="AT3" s="16" t="s">
        <v>77</v>
      </c>
    </row>
    <row r="4" s="1" customFormat="1" ht="24.96" customHeight="1">
      <c r="B4" s="19"/>
      <c r="D4" s="160" t="s">
        <v>99</v>
      </c>
      <c r="L4" s="19"/>
      <c r="M4" s="161" t="s">
        <v>9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62" t="s">
        <v>15</v>
      </c>
      <c r="L6" s="19"/>
    </row>
    <row r="7" s="1" customFormat="1" ht="16.5" customHeight="1">
      <c r="B7" s="19"/>
      <c r="E7" s="163" t="str">
        <f>'Rekapitulácia stavby'!K6</f>
        <v>Vozovňa Petržálka</v>
      </c>
      <c r="F7" s="162"/>
      <c r="G7" s="162"/>
      <c r="H7" s="162"/>
      <c r="L7" s="19"/>
    </row>
    <row r="8" s="2" customFormat="1" ht="12" customHeight="1">
      <c r="A8" s="39"/>
      <c r="B8" s="42"/>
      <c r="C8" s="39"/>
      <c r="D8" s="162" t="s">
        <v>100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2"/>
      <c r="C9" s="39"/>
      <c r="D9" s="39"/>
      <c r="E9" s="164" t="s">
        <v>101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62" t="s">
        <v>17</v>
      </c>
      <c r="E11" s="39"/>
      <c r="F11" s="165" t="s">
        <v>1</v>
      </c>
      <c r="G11" s="39"/>
      <c r="H11" s="39"/>
      <c r="I11" s="162" t="s">
        <v>18</v>
      </c>
      <c r="J11" s="165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62" t="s">
        <v>19</v>
      </c>
      <c r="E12" s="39"/>
      <c r="F12" s="165" t="s">
        <v>20</v>
      </c>
      <c r="G12" s="39"/>
      <c r="H12" s="39"/>
      <c r="I12" s="162" t="s">
        <v>21</v>
      </c>
      <c r="J12" s="166" t="str">
        <f>'Rekapitulácia stavby'!AN8</f>
        <v>24. 9. 2025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62" t="s">
        <v>23</v>
      </c>
      <c r="E14" s="39"/>
      <c r="F14" s="39"/>
      <c r="G14" s="39"/>
      <c r="H14" s="39"/>
      <c r="I14" s="162" t="s">
        <v>24</v>
      </c>
      <c r="J14" s="165" t="s">
        <v>25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5" t="s">
        <v>26</v>
      </c>
      <c r="F15" s="39"/>
      <c r="G15" s="39"/>
      <c r="H15" s="39"/>
      <c r="I15" s="162" t="s">
        <v>27</v>
      </c>
      <c r="J15" s="165" t="s">
        <v>28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62" t="s">
        <v>29</v>
      </c>
      <c r="E17" s="39"/>
      <c r="F17" s="39"/>
      <c r="G17" s="39"/>
      <c r="H17" s="39"/>
      <c r="I17" s="162" t="s">
        <v>24</v>
      </c>
      <c r="J17" s="32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'Rekapitulácia stavby'!E14</f>
        <v>Vyplň údaj</v>
      </c>
      <c r="F18" s="165"/>
      <c r="G18" s="165"/>
      <c r="H18" s="165"/>
      <c r="I18" s="162" t="s">
        <v>27</v>
      </c>
      <c r="J18" s="32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62" t="s">
        <v>31</v>
      </c>
      <c r="E20" s="39"/>
      <c r="F20" s="39"/>
      <c r="G20" s="39"/>
      <c r="H20" s="39"/>
      <c r="I20" s="162" t="s">
        <v>24</v>
      </c>
      <c r="J20" s="165" t="str">
        <f>IF('Rekapitulácia stavby'!AN16="","",'Rekapitulácia stavby'!AN16)</f>
        <v/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5" t="str">
        <f>IF('Rekapitulácia stavby'!E17="","",'Rekapitulácia stavby'!E17)</f>
        <v xml:space="preserve"> </v>
      </c>
      <c r="F21" s="39"/>
      <c r="G21" s="39"/>
      <c r="H21" s="39"/>
      <c r="I21" s="162" t="s">
        <v>27</v>
      </c>
      <c r="J21" s="165" t="str">
        <f>IF('Rekapitulácia stavby'!AN17="","",'Rekapitulácia stavby'!AN17)</f>
        <v/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62" t="s">
        <v>33</v>
      </c>
      <c r="E23" s="39"/>
      <c r="F23" s="39"/>
      <c r="G23" s="39"/>
      <c r="H23" s="39"/>
      <c r="I23" s="162" t="s">
        <v>24</v>
      </c>
      <c r="J23" s="165" t="str">
        <f>IF('Rekapitulácia stavby'!AN19="","",'Rekapitulácia stavby'!AN19)</f>
        <v/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5" t="str">
        <f>IF('Rekapitulácia stavby'!E20="","",'Rekapitulácia stavby'!E20)</f>
        <v xml:space="preserve"> </v>
      </c>
      <c r="F24" s="39"/>
      <c r="G24" s="39"/>
      <c r="H24" s="39"/>
      <c r="I24" s="162" t="s">
        <v>27</v>
      </c>
      <c r="J24" s="165" t="str">
        <f>IF('Rekapitulácia stavby'!AN20="","",'Rekapitulácia stavby'!AN20)</f>
        <v/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62" t="s">
        <v>34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71"/>
      <c r="E29" s="171"/>
      <c r="F29" s="171"/>
      <c r="G29" s="171"/>
      <c r="H29" s="171"/>
      <c r="I29" s="171"/>
      <c r="J29" s="171"/>
      <c r="K29" s="171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5" t="s">
        <v>102</v>
      </c>
      <c r="E30" s="39"/>
      <c r="F30" s="39"/>
      <c r="G30" s="39"/>
      <c r="H30" s="39"/>
      <c r="I30" s="39"/>
      <c r="J30" s="172">
        <f>J96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3" t="s">
        <v>93</v>
      </c>
      <c r="E31" s="39"/>
      <c r="F31" s="39"/>
      <c r="G31" s="39"/>
      <c r="H31" s="39"/>
      <c r="I31" s="39"/>
      <c r="J31" s="172">
        <f>J109</f>
        <v>0</v>
      </c>
      <c r="K31" s="39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4" t="s">
        <v>37</v>
      </c>
      <c r="E32" s="39"/>
      <c r="F32" s="39"/>
      <c r="G32" s="39"/>
      <c r="H32" s="39"/>
      <c r="I32" s="39"/>
      <c r="J32" s="175">
        <f>ROUND(J30 + J31,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6" t="s">
        <v>39</v>
      </c>
      <c r="G34" s="39"/>
      <c r="H34" s="39"/>
      <c r="I34" s="176" t="s">
        <v>38</v>
      </c>
      <c r="J34" s="176" t="s">
        <v>40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7" t="s">
        <v>41</v>
      </c>
      <c r="E35" s="178" t="s">
        <v>42</v>
      </c>
      <c r="F35" s="179">
        <f>ROUND((ROUND((SUM(BE109:BE116) + SUM(BE136:BE172)),  2) + SUM(BE174:BE178)), 2)</f>
        <v>0</v>
      </c>
      <c r="G35" s="180"/>
      <c r="H35" s="180"/>
      <c r="I35" s="181">
        <v>0.23000000000000001</v>
      </c>
      <c r="J35" s="179">
        <f>ROUND((ROUND(((SUM(BE109:BE116) + SUM(BE136:BE172))*I35),  2) + (SUM(BE174:BE178)*I35)),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78" t="s">
        <v>43</v>
      </c>
      <c r="F36" s="179">
        <f>ROUND((ROUND((SUM(BF109:BF116) + SUM(BF136:BF172)),  2) + SUM(BF174:BF178)), 2)</f>
        <v>0</v>
      </c>
      <c r="G36" s="180"/>
      <c r="H36" s="180"/>
      <c r="I36" s="181">
        <v>0.23000000000000001</v>
      </c>
      <c r="J36" s="179">
        <f>ROUND((ROUND(((SUM(BF109:BF116) + SUM(BF136:BF172))*I36),  2) + (SUM(BF174:BF178)*I36)),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2" t="s">
        <v>44</v>
      </c>
      <c r="F37" s="182">
        <f>ROUND((ROUND((SUM(BG109:BG116) + SUM(BG136:BG172)),  2) + SUM(BG174:BG178)), 2)</f>
        <v>0</v>
      </c>
      <c r="G37" s="39"/>
      <c r="H37" s="39"/>
      <c r="I37" s="183">
        <v>0.23000000000000001</v>
      </c>
      <c r="J37" s="18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2" t="s">
        <v>45</v>
      </c>
      <c r="F38" s="182">
        <f>ROUND((ROUND((SUM(BH109:BH116) + SUM(BH136:BH172)),  2) + SUM(BH174:BH178)), 2)</f>
        <v>0</v>
      </c>
      <c r="G38" s="39"/>
      <c r="H38" s="39"/>
      <c r="I38" s="183">
        <v>0.23000000000000001</v>
      </c>
      <c r="J38" s="18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78" t="s">
        <v>46</v>
      </c>
      <c r="F39" s="179">
        <f>ROUND((ROUND((SUM(BI109:BI116) + SUM(BI136:BI172)),  2) + SUM(BI174:BI178)), 2)</f>
        <v>0</v>
      </c>
      <c r="G39" s="180"/>
      <c r="H39" s="180"/>
      <c r="I39" s="181">
        <v>0</v>
      </c>
      <c r="J39" s="17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4"/>
      <c r="D41" s="185" t="s">
        <v>47</v>
      </c>
      <c r="E41" s="186"/>
      <c r="F41" s="186"/>
      <c r="G41" s="187" t="s">
        <v>48</v>
      </c>
      <c r="H41" s="188" t="s">
        <v>49</v>
      </c>
      <c r="I41" s="186"/>
      <c r="J41" s="189">
        <f>SUM(J32:J39)</f>
        <v>0</v>
      </c>
      <c r="K41" s="19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70"/>
      <c r="D50" s="191" t="s">
        <v>50</v>
      </c>
      <c r="E50" s="192"/>
      <c r="F50" s="192"/>
      <c r="G50" s="191" t="s">
        <v>51</v>
      </c>
      <c r="H50" s="192"/>
      <c r="I50" s="192"/>
      <c r="J50" s="192"/>
      <c r="K50" s="192"/>
      <c r="L50" s="70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3" t="s">
        <v>52</v>
      </c>
      <c r="E61" s="194"/>
      <c r="F61" s="195" t="s">
        <v>53</v>
      </c>
      <c r="G61" s="193" t="s">
        <v>52</v>
      </c>
      <c r="H61" s="194"/>
      <c r="I61" s="194"/>
      <c r="J61" s="196" t="s">
        <v>53</v>
      </c>
      <c r="K61" s="19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91" t="s">
        <v>54</v>
      </c>
      <c r="E65" s="197"/>
      <c r="F65" s="197"/>
      <c r="G65" s="191" t="s">
        <v>55</v>
      </c>
      <c r="H65" s="197"/>
      <c r="I65" s="197"/>
      <c r="J65" s="197"/>
      <c r="K65" s="19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3" t="s">
        <v>52</v>
      </c>
      <c r="E76" s="194"/>
      <c r="F76" s="195" t="s">
        <v>53</v>
      </c>
      <c r="G76" s="193" t="s">
        <v>52</v>
      </c>
      <c r="H76" s="194"/>
      <c r="I76" s="194"/>
      <c r="J76" s="196" t="s">
        <v>53</v>
      </c>
      <c r="K76" s="19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200"/>
      <c r="C81" s="201"/>
      <c r="D81" s="201"/>
      <c r="E81" s="201"/>
      <c r="F81" s="201"/>
      <c r="G81" s="201"/>
      <c r="H81" s="201"/>
      <c r="I81" s="201"/>
      <c r="J81" s="201"/>
      <c r="K81" s="20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103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02" t="str">
        <f>E7</f>
        <v>Vozovňa Petržálka</v>
      </c>
      <c r="F85" s="31"/>
      <c r="G85" s="31"/>
      <c r="H85" s="3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100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83" t="str">
        <f>E9</f>
        <v>04 - Oplotenie výmena pletiva a doplnenie podhrabovej dosky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19</v>
      </c>
      <c r="D89" s="41"/>
      <c r="E89" s="41"/>
      <c r="F89" s="26" t="str">
        <f>F12</f>
        <v xml:space="preserve"> </v>
      </c>
      <c r="G89" s="41"/>
      <c r="H89" s="41"/>
      <c r="I89" s="31" t="s">
        <v>21</v>
      </c>
      <c r="J89" s="86" t="str">
        <f>IF(J12="","",J12)</f>
        <v>24. 9. 2025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23</v>
      </c>
      <c r="D91" s="41"/>
      <c r="E91" s="41"/>
      <c r="F91" s="26" t="str">
        <f>E15</f>
        <v>Dopravný podnik Bratislava, akciová spoločnosť</v>
      </c>
      <c r="G91" s="41"/>
      <c r="H91" s="41"/>
      <c r="I91" s="31" t="s">
        <v>31</v>
      </c>
      <c r="J91" s="35" t="str">
        <f>E21</f>
        <v xml:space="preserve"> 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3" t="s">
        <v>104</v>
      </c>
      <c r="D94" s="156"/>
      <c r="E94" s="156"/>
      <c r="F94" s="156"/>
      <c r="G94" s="156"/>
      <c r="H94" s="156"/>
      <c r="I94" s="156"/>
      <c r="J94" s="204" t="s">
        <v>105</v>
      </c>
      <c r="K94" s="15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5" t="s">
        <v>106</v>
      </c>
      <c r="D96" s="41"/>
      <c r="E96" s="41"/>
      <c r="F96" s="41"/>
      <c r="G96" s="41"/>
      <c r="H96" s="41"/>
      <c r="I96" s="41"/>
      <c r="J96" s="117">
        <f>J136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107</v>
      </c>
    </row>
    <row r="97" s="9" customFormat="1" ht="24.96" customHeight="1">
      <c r="A97" s="9"/>
      <c r="B97" s="206"/>
      <c r="C97" s="207"/>
      <c r="D97" s="208" t="s">
        <v>108</v>
      </c>
      <c r="E97" s="209"/>
      <c r="F97" s="209"/>
      <c r="G97" s="209"/>
      <c r="H97" s="209"/>
      <c r="I97" s="209"/>
      <c r="J97" s="210">
        <f>J137</f>
        <v>0</v>
      </c>
      <c r="K97" s="207"/>
      <c r="L97" s="21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2"/>
      <c r="C98" s="213"/>
      <c r="D98" s="214" t="s">
        <v>109</v>
      </c>
      <c r="E98" s="215"/>
      <c r="F98" s="215"/>
      <c r="G98" s="215"/>
      <c r="H98" s="215"/>
      <c r="I98" s="215"/>
      <c r="J98" s="216">
        <f>J138</f>
        <v>0</v>
      </c>
      <c r="K98" s="213"/>
      <c r="L98" s="21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2"/>
      <c r="C99" s="213"/>
      <c r="D99" s="214" t="s">
        <v>110</v>
      </c>
      <c r="E99" s="215"/>
      <c r="F99" s="215"/>
      <c r="G99" s="215"/>
      <c r="H99" s="215"/>
      <c r="I99" s="215"/>
      <c r="J99" s="216">
        <f>J142</f>
        <v>0</v>
      </c>
      <c r="K99" s="213"/>
      <c r="L99" s="21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213"/>
      <c r="D100" s="214" t="s">
        <v>111</v>
      </c>
      <c r="E100" s="215"/>
      <c r="F100" s="215"/>
      <c r="G100" s="215"/>
      <c r="H100" s="215"/>
      <c r="I100" s="215"/>
      <c r="J100" s="216">
        <f>J152</f>
        <v>0</v>
      </c>
      <c r="K100" s="213"/>
      <c r="L100" s="21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6"/>
      <c r="C101" s="207"/>
      <c r="D101" s="208" t="s">
        <v>112</v>
      </c>
      <c r="E101" s="209"/>
      <c r="F101" s="209"/>
      <c r="G101" s="209"/>
      <c r="H101" s="209"/>
      <c r="I101" s="209"/>
      <c r="J101" s="210">
        <f>J154</f>
        <v>0</v>
      </c>
      <c r="K101" s="207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213"/>
      <c r="D102" s="214" t="s">
        <v>113</v>
      </c>
      <c r="E102" s="215"/>
      <c r="F102" s="215"/>
      <c r="G102" s="215"/>
      <c r="H102" s="215"/>
      <c r="I102" s="215"/>
      <c r="J102" s="216">
        <f>J155</f>
        <v>0</v>
      </c>
      <c r="K102" s="21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6"/>
      <c r="C103" s="207"/>
      <c r="D103" s="208" t="s">
        <v>114</v>
      </c>
      <c r="E103" s="209"/>
      <c r="F103" s="209"/>
      <c r="G103" s="209"/>
      <c r="H103" s="209"/>
      <c r="I103" s="209"/>
      <c r="J103" s="210">
        <f>J163</f>
        <v>0</v>
      </c>
      <c r="K103" s="207"/>
      <c r="L103" s="21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2"/>
      <c r="C104" s="213"/>
      <c r="D104" s="214" t="s">
        <v>115</v>
      </c>
      <c r="E104" s="215"/>
      <c r="F104" s="215"/>
      <c r="G104" s="215"/>
      <c r="H104" s="215"/>
      <c r="I104" s="215"/>
      <c r="J104" s="216">
        <f>J164</f>
        <v>0</v>
      </c>
      <c r="K104" s="21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6"/>
      <c r="C105" s="207"/>
      <c r="D105" s="208" t="s">
        <v>116</v>
      </c>
      <c r="E105" s="209"/>
      <c r="F105" s="209"/>
      <c r="G105" s="209"/>
      <c r="H105" s="209"/>
      <c r="I105" s="209"/>
      <c r="J105" s="210">
        <f>J168</f>
        <v>0</v>
      </c>
      <c r="K105" s="207"/>
      <c r="L105" s="21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206"/>
      <c r="C106" s="207"/>
      <c r="D106" s="218" t="s">
        <v>117</v>
      </c>
      <c r="E106" s="207"/>
      <c r="F106" s="207"/>
      <c r="G106" s="207"/>
      <c r="H106" s="207"/>
      <c r="I106" s="207"/>
      <c r="J106" s="219">
        <f>J173</f>
        <v>0</v>
      </c>
      <c r="K106" s="207"/>
      <c r="L106" s="21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205" t="s">
        <v>118</v>
      </c>
      <c r="D109" s="41"/>
      <c r="E109" s="41"/>
      <c r="F109" s="41"/>
      <c r="G109" s="41"/>
      <c r="H109" s="41"/>
      <c r="I109" s="41"/>
      <c r="J109" s="220">
        <f>ROUND(J110 + J111 + J112 + J113 + J114 + J115,2)</f>
        <v>0</v>
      </c>
      <c r="K109" s="41"/>
      <c r="L109" s="70"/>
      <c r="N109" s="221" t="s">
        <v>41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8" customHeight="1">
      <c r="A110" s="39"/>
      <c r="B110" s="40"/>
      <c r="C110" s="41"/>
      <c r="D110" s="151" t="s">
        <v>119</v>
      </c>
      <c r="E110" s="144"/>
      <c r="F110" s="144"/>
      <c r="G110" s="41"/>
      <c r="H110" s="41"/>
      <c r="I110" s="41"/>
      <c r="J110" s="145">
        <v>0</v>
      </c>
      <c r="K110" s="41"/>
      <c r="L110" s="222"/>
      <c r="M110" s="223"/>
      <c r="N110" s="224" t="s">
        <v>43</v>
      </c>
      <c r="O110" s="223"/>
      <c r="P110" s="223"/>
      <c r="Q110" s="223"/>
      <c r="R110" s="223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3"/>
      <c r="AG110" s="223"/>
      <c r="AH110" s="223"/>
      <c r="AI110" s="223"/>
      <c r="AJ110" s="223"/>
      <c r="AK110" s="223"/>
      <c r="AL110" s="223"/>
      <c r="AM110" s="223"/>
      <c r="AN110" s="223"/>
      <c r="AO110" s="223"/>
      <c r="AP110" s="223"/>
      <c r="AQ110" s="223"/>
      <c r="AR110" s="223"/>
      <c r="AS110" s="223"/>
      <c r="AT110" s="223"/>
      <c r="AU110" s="223"/>
      <c r="AV110" s="223"/>
      <c r="AW110" s="223"/>
      <c r="AX110" s="223"/>
      <c r="AY110" s="226" t="s">
        <v>120</v>
      </c>
      <c r="AZ110" s="223"/>
      <c r="BA110" s="223"/>
      <c r="BB110" s="223"/>
      <c r="BC110" s="223"/>
      <c r="BD110" s="223"/>
      <c r="BE110" s="227">
        <f>IF(N110="základná",J110,0)</f>
        <v>0</v>
      </c>
      <c r="BF110" s="227">
        <f>IF(N110="znížená",J110,0)</f>
        <v>0</v>
      </c>
      <c r="BG110" s="227">
        <f>IF(N110="zákl. prenesená",J110,0)</f>
        <v>0</v>
      </c>
      <c r="BH110" s="227">
        <f>IF(N110="zníž. prenesená",J110,0)</f>
        <v>0</v>
      </c>
      <c r="BI110" s="227">
        <f>IF(N110="nulová",J110,0)</f>
        <v>0</v>
      </c>
      <c r="BJ110" s="226" t="s">
        <v>121</v>
      </c>
      <c r="BK110" s="223"/>
      <c r="BL110" s="223"/>
      <c r="BM110" s="223"/>
    </row>
    <row r="111" s="2" customFormat="1" ht="18" customHeight="1">
      <c r="A111" s="39"/>
      <c r="B111" s="40"/>
      <c r="C111" s="41"/>
      <c r="D111" s="151" t="s">
        <v>122</v>
      </c>
      <c r="E111" s="144"/>
      <c r="F111" s="144"/>
      <c r="G111" s="41"/>
      <c r="H111" s="41"/>
      <c r="I111" s="41"/>
      <c r="J111" s="145">
        <v>0</v>
      </c>
      <c r="K111" s="41"/>
      <c r="L111" s="222"/>
      <c r="M111" s="223"/>
      <c r="N111" s="224" t="s">
        <v>43</v>
      </c>
      <c r="O111" s="223"/>
      <c r="P111" s="223"/>
      <c r="Q111" s="223"/>
      <c r="R111" s="223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  <c r="AC111" s="225"/>
      <c r="AD111" s="225"/>
      <c r="AE111" s="225"/>
      <c r="AF111" s="223"/>
      <c r="AG111" s="223"/>
      <c r="AH111" s="223"/>
      <c r="AI111" s="223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23"/>
      <c r="AV111" s="223"/>
      <c r="AW111" s="223"/>
      <c r="AX111" s="223"/>
      <c r="AY111" s="226" t="s">
        <v>120</v>
      </c>
      <c r="AZ111" s="223"/>
      <c r="BA111" s="223"/>
      <c r="BB111" s="223"/>
      <c r="BC111" s="223"/>
      <c r="BD111" s="223"/>
      <c r="BE111" s="227">
        <f>IF(N111="základná",J111,0)</f>
        <v>0</v>
      </c>
      <c r="BF111" s="227">
        <f>IF(N111="znížená",J111,0)</f>
        <v>0</v>
      </c>
      <c r="BG111" s="227">
        <f>IF(N111="zákl. prenesená",J111,0)</f>
        <v>0</v>
      </c>
      <c r="BH111" s="227">
        <f>IF(N111="zníž. prenesená",J111,0)</f>
        <v>0</v>
      </c>
      <c r="BI111" s="227">
        <f>IF(N111="nulová",J111,0)</f>
        <v>0</v>
      </c>
      <c r="BJ111" s="226" t="s">
        <v>121</v>
      </c>
      <c r="BK111" s="223"/>
      <c r="BL111" s="223"/>
      <c r="BM111" s="223"/>
    </row>
    <row r="112" s="2" customFormat="1" ht="18" customHeight="1">
      <c r="A112" s="39"/>
      <c r="B112" s="40"/>
      <c r="C112" s="41"/>
      <c r="D112" s="151" t="s">
        <v>123</v>
      </c>
      <c r="E112" s="144"/>
      <c r="F112" s="144"/>
      <c r="G112" s="41"/>
      <c r="H112" s="41"/>
      <c r="I112" s="41"/>
      <c r="J112" s="145">
        <v>0</v>
      </c>
      <c r="K112" s="41"/>
      <c r="L112" s="222"/>
      <c r="M112" s="223"/>
      <c r="N112" s="224" t="s">
        <v>43</v>
      </c>
      <c r="O112" s="223"/>
      <c r="P112" s="223"/>
      <c r="Q112" s="223"/>
      <c r="R112" s="223"/>
      <c r="S112" s="225"/>
      <c r="T112" s="225"/>
      <c r="U112" s="225"/>
      <c r="V112" s="225"/>
      <c r="W112" s="225"/>
      <c r="X112" s="225"/>
      <c r="Y112" s="225"/>
      <c r="Z112" s="225"/>
      <c r="AA112" s="225"/>
      <c r="AB112" s="225"/>
      <c r="AC112" s="225"/>
      <c r="AD112" s="225"/>
      <c r="AE112" s="225"/>
      <c r="AF112" s="223"/>
      <c r="AG112" s="223"/>
      <c r="AH112" s="223"/>
      <c r="AI112" s="223"/>
      <c r="AJ112" s="223"/>
      <c r="AK112" s="223"/>
      <c r="AL112" s="223"/>
      <c r="AM112" s="223"/>
      <c r="AN112" s="223"/>
      <c r="AO112" s="223"/>
      <c r="AP112" s="223"/>
      <c r="AQ112" s="223"/>
      <c r="AR112" s="223"/>
      <c r="AS112" s="223"/>
      <c r="AT112" s="223"/>
      <c r="AU112" s="223"/>
      <c r="AV112" s="223"/>
      <c r="AW112" s="223"/>
      <c r="AX112" s="223"/>
      <c r="AY112" s="226" t="s">
        <v>120</v>
      </c>
      <c r="AZ112" s="223"/>
      <c r="BA112" s="223"/>
      <c r="BB112" s="223"/>
      <c r="BC112" s="223"/>
      <c r="BD112" s="223"/>
      <c r="BE112" s="227">
        <f>IF(N112="základná",J112,0)</f>
        <v>0</v>
      </c>
      <c r="BF112" s="227">
        <f>IF(N112="znížená",J112,0)</f>
        <v>0</v>
      </c>
      <c r="BG112" s="227">
        <f>IF(N112="zákl. prenesená",J112,0)</f>
        <v>0</v>
      </c>
      <c r="BH112" s="227">
        <f>IF(N112="zníž. prenesená",J112,0)</f>
        <v>0</v>
      </c>
      <c r="BI112" s="227">
        <f>IF(N112="nulová",J112,0)</f>
        <v>0</v>
      </c>
      <c r="BJ112" s="226" t="s">
        <v>121</v>
      </c>
      <c r="BK112" s="223"/>
      <c r="BL112" s="223"/>
      <c r="BM112" s="223"/>
    </row>
    <row r="113" s="2" customFormat="1" ht="18" customHeight="1">
      <c r="A113" s="39"/>
      <c r="B113" s="40"/>
      <c r="C113" s="41"/>
      <c r="D113" s="151" t="s">
        <v>124</v>
      </c>
      <c r="E113" s="144"/>
      <c r="F113" s="144"/>
      <c r="G113" s="41"/>
      <c r="H113" s="41"/>
      <c r="I113" s="41"/>
      <c r="J113" s="145">
        <v>0</v>
      </c>
      <c r="K113" s="41"/>
      <c r="L113" s="222"/>
      <c r="M113" s="223"/>
      <c r="N113" s="224" t="s">
        <v>43</v>
      </c>
      <c r="O113" s="223"/>
      <c r="P113" s="223"/>
      <c r="Q113" s="223"/>
      <c r="R113" s="223"/>
      <c r="S113" s="225"/>
      <c r="T113" s="225"/>
      <c r="U113" s="225"/>
      <c r="V113" s="225"/>
      <c r="W113" s="225"/>
      <c r="X113" s="225"/>
      <c r="Y113" s="225"/>
      <c r="Z113" s="225"/>
      <c r="AA113" s="225"/>
      <c r="AB113" s="225"/>
      <c r="AC113" s="225"/>
      <c r="AD113" s="225"/>
      <c r="AE113" s="225"/>
      <c r="AF113" s="223"/>
      <c r="AG113" s="223"/>
      <c r="AH113" s="223"/>
      <c r="AI113" s="223"/>
      <c r="AJ113" s="223"/>
      <c r="AK113" s="223"/>
      <c r="AL113" s="223"/>
      <c r="AM113" s="223"/>
      <c r="AN113" s="223"/>
      <c r="AO113" s="223"/>
      <c r="AP113" s="223"/>
      <c r="AQ113" s="223"/>
      <c r="AR113" s="223"/>
      <c r="AS113" s="223"/>
      <c r="AT113" s="223"/>
      <c r="AU113" s="223"/>
      <c r="AV113" s="223"/>
      <c r="AW113" s="223"/>
      <c r="AX113" s="223"/>
      <c r="AY113" s="226" t="s">
        <v>120</v>
      </c>
      <c r="AZ113" s="223"/>
      <c r="BA113" s="223"/>
      <c r="BB113" s="223"/>
      <c r="BC113" s="223"/>
      <c r="BD113" s="223"/>
      <c r="BE113" s="227">
        <f>IF(N113="základná",J113,0)</f>
        <v>0</v>
      </c>
      <c r="BF113" s="227">
        <f>IF(N113="znížená",J113,0)</f>
        <v>0</v>
      </c>
      <c r="BG113" s="227">
        <f>IF(N113="zákl. prenesená",J113,0)</f>
        <v>0</v>
      </c>
      <c r="BH113" s="227">
        <f>IF(N113="zníž. prenesená",J113,0)</f>
        <v>0</v>
      </c>
      <c r="BI113" s="227">
        <f>IF(N113="nulová",J113,0)</f>
        <v>0</v>
      </c>
      <c r="BJ113" s="226" t="s">
        <v>121</v>
      </c>
      <c r="BK113" s="223"/>
      <c r="BL113" s="223"/>
      <c r="BM113" s="223"/>
    </row>
    <row r="114" s="2" customFormat="1" ht="18" customHeight="1">
      <c r="A114" s="39"/>
      <c r="B114" s="40"/>
      <c r="C114" s="41"/>
      <c r="D114" s="151" t="s">
        <v>125</v>
      </c>
      <c r="E114" s="144"/>
      <c r="F114" s="144"/>
      <c r="G114" s="41"/>
      <c r="H114" s="41"/>
      <c r="I114" s="41"/>
      <c r="J114" s="145">
        <v>0</v>
      </c>
      <c r="K114" s="41"/>
      <c r="L114" s="222"/>
      <c r="M114" s="223"/>
      <c r="N114" s="224" t="s">
        <v>43</v>
      </c>
      <c r="O114" s="223"/>
      <c r="P114" s="223"/>
      <c r="Q114" s="223"/>
      <c r="R114" s="223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3"/>
      <c r="AG114" s="223"/>
      <c r="AH114" s="223"/>
      <c r="AI114" s="223"/>
      <c r="AJ114" s="223"/>
      <c r="AK114" s="223"/>
      <c r="AL114" s="223"/>
      <c r="AM114" s="223"/>
      <c r="AN114" s="223"/>
      <c r="AO114" s="223"/>
      <c r="AP114" s="223"/>
      <c r="AQ114" s="223"/>
      <c r="AR114" s="223"/>
      <c r="AS114" s="223"/>
      <c r="AT114" s="223"/>
      <c r="AU114" s="223"/>
      <c r="AV114" s="223"/>
      <c r="AW114" s="223"/>
      <c r="AX114" s="223"/>
      <c r="AY114" s="226" t="s">
        <v>120</v>
      </c>
      <c r="AZ114" s="223"/>
      <c r="BA114" s="223"/>
      <c r="BB114" s="223"/>
      <c r="BC114" s="223"/>
      <c r="BD114" s="223"/>
      <c r="BE114" s="227">
        <f>IF(N114="základná",J114,0)</f>
        <v>0</v>
      </c>
      <c r="BF114" s="227">
        <f>IF(N114="znížená",J114,0)</f>
        <v>0</v>
      </c>
      <c r="BG114" s="227">
        <f>IF(N114="zákl. prenesená",J114,0)</f>
        <v>0</v>
      </c>
      <c r="BH114" s="227">
        <f>IF(N114="zníž. prenesená",J114,0)</f>
        <v>0</v>
      </c>
      <c r="BI114" s="227">
        <f>IF(N114="nulová",J114,0)</f>
        <v>0</v>
      </c>
      <c r="BJ114" s="226" t="s">
        <v>121</v>
      </c>
      <c r="BK114" s="223"/>
      <c r="BL114" s="223"/>
      <c r="BM114" s="223"/>
    </row>
    <row r="115" s="2" customFormat="1" ht="18" customHeight="1">
      <c r="A115" s="39"/>
      <c r="B115" s="40"/>
      <c r="C115" s="41"/>
      <c r="D115" s="144" t="s">
        <v>126</v>
      </c>
      <c r="E115" s="41"/>
      <c r="F115" s="41"/>
      <c r="G115" s="41"/>
      <c r="H115" s="41"/>
      <c r="I115" s="41"/>
      <c r="J115" s="145">
        <f>ROUND(J30*T115,2)</f>
        <v>0</v>
      </c>
      <c r="K115" s="41"/>
      <c r="L115" s="222"/>
      <c r="M115" s="223"/>
      <c r="N115" s="224" t="s">
        <v>43</v>
      </c>
      <c r="O115" s="223"/>
      <c r="P115" s="223"/>
      <c r="Q115" s="223"/>
      <c r="R115" s="223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3"/>
      <c r="AG115" s="223"/>
      <c r="AH115" s="223"/>
      <c r="AI115" s="223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23"/>
      <c r="AV115" s="223"/>
      <c r="AW115" s="223"/>
      <c r="AX115" s="223"/>
      <c r="AY115" s="226" t="s">
        <v>127</v>
      </c>
      <c r="AZ115" s="223"/>
      <c r="BA115" s="223"/>
      <c r="BB115" s="223"/>
      <c r="BC115" s="223"/>
      <c r="BD115" s="223"/>
      <c r="BE115" s="227">
        <f>IF(N115="základná",J115,0)</f>
        <v>0</v>
      </c>
      <c r="BF115" s="227">
        <f>IF(N115="znížená",J115,0)</f>
        <v>0</v>
      </c>
      <c r="BG115" s="227">
        <f>IF(N115="zákl. prenesená",J115,0)</f>
        <v>0</v>
      </c>
      <c r="BH115" s="227">
        <f>IF(N115="zníž. prenesená",J115,0)</f>
        <v>0</v>
      </c>
      <c r="BI115" s="227">
        <f>IF(N115="nulová",J115,0)</f>
        <v>0</v>
      </c>
      <c r="BJ115" s="226" t="s">
        <v>121</v>
      </c>
      <c r="BK115" s="223"/>
      <c r="BL115" s="223"/>
      <c r="BM115" s="223"/>
    </row>
    <row r="116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155" t="s">
        <v>98</v>
      </c>
      <c r="D117" s="156"/>
      <c r="E117" s="156"/>
      <c r="F117" s="156"/>
      <c r="G117" s="156"/>
      <c r="H117" s="156"/>
      <c r="I117" s="156"/>
      <c r="J117" s="157">
        <f>ROUND(J96+J109,2)</f>
        <v>0</v>
      </c>
      <c r="K117" s="156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73"/>
      <c r="C118" s="74"/>
      <c r="D118" s="74"/>
      <c r="E118" s="74"/>
      <c r="F118" s="74"/>
      <c r="G118" s="74"/>
      <c r="H118" s="74"/>
      <c r="I118" s="74"/>
      <c r="J118" s="74"/>
      <c r="K118" s="74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75"/>
      <c r="C122" s="76"/>
      <c r="D122" s="76"/>
      <c r="E122" s="76"/>
      <c r="F122" s="76"/>
      <c r="G122" s="76"/>
      <c r="H122" s="76"/>
      <c r="I122" s="76"/>
      <c r="J122" s="76"/>
      <c r="K122" s="76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2" t="s">
        <v>128</v>
      </c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1" t="s">
        <v>15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202" t="str">
        <f>E7</f>
        <v>Vozovňa Petržálka</v>
      </c>
      <c r="F126" s="31"/>
      <c r="G126" s="31"/>
      <c r="H126" s="3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1" t="s">
        <v>100</v>
      </c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30" customHeight="1">
      <c r="A128" s="39"/>
      <c r="B128" s="40"/>
      <c r="C128" s="41"/>
      <c r="D128" s="41"/>
      <c r="E128" s="83" t="str">
        <f>E9</f>
        <v>04 - Oplotenie výmena pletiva a doplnenie podhrabovej dosky</v>
      </c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1" t="s">
        <v>19</v>
      </c>
      <c r="D130" s="41"/>
      <c r="E130" s="41"/>
      <c r="F130" s="26" t="str">
        <f>F12</f>
        <v xml:space="preserve"> </v>
      </c>
      <c r="G130" s="41"/>
      <c r="H130" s="41"/>
      <c r="I130" s="31" t="s">
        <v>21</v>
      </c>
      <c r="J130" s="86" t="str">
        <f>IF(J12="","",J12)</f>
        <v>24. 9. 2025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1" t="s">
        <v>23</v>
      </c>
      <c r="D132" s="41"/>
      <c r="E132" s="41"/>
      <c r="F132" s="26" t="str">
        <f>E15</f>
        <v>Dopravný podnik Bratislava, akciová spoločnosť</v>
      </c>
      <c r="G132" s="41"/>
      <c r="H132" s="41"/>
      <c r="I132" s="31" t="s">
        <v>31</v>
      </c>
      <c r="J132" s="35" t="str">
        <f>E21</f>
        <v xml:space="preserve"> </v>
      </c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1" t="s">
        <v>29</v>
      </c>
      <c r="D133" s="41"/>
      <c r="E133" s="41"/>
      <c r="F133" s="26" t="str">
        <f>IF(E18="","",E18)</f>
        <v>Vyplň údaj</v>
      </c>
      <c r="G133" s="41"/>
      <c r="H133" s="41"/>
      <c r="I133" s="31" t="s">
        <v>33</v>
      </c>
      <c r="J133" s="35" t="str">
        <f>E24</f>
        <v xml:space="preserve"> </v>
      </c>
      <c r="K133" s="41"/>
      <c r="L133" s="7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70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28"/>
      <c r="B135" s="229"/>
      <c r="C135" s="230" t="s">
        <v>129</v>
      </c>
      <c r="D135" s="231" t="s">
        <v>62</v>
      </c>
      <c r="E135" s="231" t="s">
        <v>58</v>
      </c>
      <c r="F135" s="231" t="s">
        <v>59</v>
      </c>
      <c r="G135" s="231" t="s">
        <v>130</v>
      </c>
      <c r="H135" s="231" t="s">
        <v>131</v>
      </c>
      <c r="I135" s="231" t="s">
        <v>132</v>
      </c>
      <c r="J135" s="232" t="s">
        <v>105</v>
      </c>
      <c r="K135" s="233" t="s">
        <v>133</v>
      </c>
      <c r="L135" s="234"/>
      <c r="M135" s="107" t="s">
        <v>1</v>
      </c>
      <c r="N135" s="108" t="s">
        <v>41</v>
      </c>
      <c r="O135" s="108" t="s">
        <v>134</v>
      </c>
      <c r="P135" s="108" t="s">
        <v>135</v>
      </c>
      <c r="Q135" s="108" t="s">
        <v>136</v>
      </c>
      <c r="R135" s="108" t="s">
        <v>137</v>
      </c>
      <c r="S135" s="108" t="s">
        <v>138</v>
      </c>
      <c r="T135" s="109" t="s">
        <v>139</v>
      </c>
      <c r="U135" s="228"/>
      <c r="V135" s="228"/>
      <c r="W135" s="228"/>
      <c r="X135" s="228"/>
      <c r="Y135" s="228"/>
      <c r="Z135" s="228"/>
      <c r="AA135" s="228"/>
      <c r="AB135" s="228"/>
      <c r="AC135" s="228"/>
      <c r="AD135" s="228"/>
      <c r="AE135" s="228"/>
    </row>
    <row r="136" s="2" customFormat="1" ht="22.8" customHeight="1">
      <c r="A136" s="39"/>
      <c r="B136" s="40"/>
      <c r="C136" s="114" t="s">
        <v>102</v>
      </c>
      <c r="D136" s="41"/>
      <c r="E136" s="41"/>
      <c r="F136" s="41"/>
      <c r="G136" s="41"/>
      <c r="H136" s="41"/>
      <c r="I136" s="41"/>
      <c r="J136" s="235">
        <f>BK136</f>
        <v>0</v>
      </c>
      <c r="K136" s="41"/>
      <c r="L136" s="42"/>
      <c r="M136" s="110"/>
      <c r="N136" s="236"/>
      <c r="O136" s="111"/>
      <c r="P136" s="237">
        <f>P137+P154+P163+P168+P173</f>
        <v>0</v>
      </c>
      <c r="Q136" s="111"/>
      <c r="R136" s="237">
        <f>R137+R154+R163+R168+R173</f>
        <v>13.367000000000001</v>
      </c>
      <c r="S136" s="111"/>
      <c r="T136" s="238">
        <f>T137+T154+T163+T168+T173</f>
        <v>12.35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76</v>
      </c>
      <c r="AU136" s="16" t="s">
        <v>107</v>
      </c>
      <c r="BK136" s="239">
        <f>BK137+BK154+BK163+BK168+BK173</f>
        <v>0</v>
      </c>
    </row>
    <row r="137" s="12" customFormat="1" ht="25.92" customHeight="1">
      <c r="A137" s="12"/>
      <c r="B137" s="240"/>
      <c r="C137" s="241"/>
      <c r="D137" s="242" t="s">
        <v>76</v>
      </c>
      <c r="E137" s="243" t="s">
        <v>140</v>
      </c>
      <c r="F137" s="243" t="s">
        <v>141</v>
      </c>
      <c r="G137" s="241"/>
      <c r="H137" s="241"/>
      <c r="I137" s="244"/>
      <c r="J137" s="219">
        <f>BK137</f>
        <v>0</v>
      </c>
      <c r="K137" s="241"/>
      <c r="L137" s="245"/>
      <c r="M137" s="246"/>
      <c r="N137" s="247"/>
      <c r="O137" s="247"/>
      <c r="P137" s="248">
        <f>P138+P142+P152</f>
        <v>0</v>
      </c>
      <c r="Q137" s="247"/>
      <c r="R137" s="248">
        <f>R138+R142+R152</f>
        <v>6.6539999999999999</v>
      </c>
      <c r="S137" s="247"/>
      <c r="T137" s="249">
        <f>T138+T142+T152</f>
        <v>12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50" t="s">
        <v>85</v>
      </c>
      <c r="AT137" s="251" t="s">
        <v>76</v>
      </c>
      <c r="AU137" s="251" t="s">
        <v>77</v>
      </c>
      <c r="AY137" s="250" t="s">
        <v>142</v>
      </c>
      <c r="BK137" s="252">
        <f>BK138+BK142+BK152</f>
        <v>0</v>
      </c>
    </row>
    <row r="138" s="12" customFormat="1" ht="22.8" customHeight="1">
      <c r="A138" s="12"/>
      <c r="B138" s="240"/>
      <c r="C138" s="241"/>
      <c r="D138" s="242" t="s">
        <v>76</v>
      </c>
      <c r="E138" s="253" t="s">
        <v>143</v>
      </c>
      <c r="F138" s="253" t="s">
        <v>144</v>
      </c>
      <c r="G138" s="241"/>
      <c r="H138" s="241"/>
      <c r="I138" s="244"/>
      <c r="J138" s="254">
        <f>BK138</f>
        <v>0</v>
      </c>
      <c r="K138" s="241"/>
      <c r="L138" s="245"/>
      <c r="M138" s="246"/>
      <c r="N138" s="247"/>
      <c r="O138" s="247"/>
      <c r="P138" s="248">
        <f>SUM(P139:P141)</f>
        <v>0</v>
      </c>
      <c r="Q138" s="247"/>
      <c r="R138" s="248">
        <f>SUM(R139:R141)</f>
        <v>6.6539999999999999</v>
      </c>
      <c r="S138" s="247"/>
      <c r="T138" s="24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0" t="s">
        <v>85</v>
      </c>
      <c r="AT138" s="251" t="s">
        <v>76</v>
      </c>
      <c r="AU138" s="251" t="s">
        <v>85</v>
      </c>
      <c r="AY138" s="250" t="s">
        <v>142</v>
      </c>
      <c r="BK138" s="252">
        <f>SUM(BK139:BK141)</f>
        <v>0</v>
      </c>
    </row>
    <row r="139" s="2" customFormat="1" ht="44.25" customHeight="1">
      <c r="A139" s="39"/>
      <c r="B139" s="40"/>
      <c r="C139" s="255" t="s">
        <v>85</v>
      </c>
      <c r="D139" s="255" t="s">
        <v>145</v>
      </c>
      <c r="E139" s="256" t="s">
        <v>146</v>
      </c>
      <c r="F139" s="257" t="s">
        <v>147</v>
      </c>
      <c r="G139" s="258" t="s">
        <v>148</v>
      </c>
      <c r="H139" s="259">
        <v>480</v>
      </c>
      <c r="I139" s="260"/>
      <c r="J139" s="261">
        <f>ROUND(I139*H139,2)</f>
        <v>0</v>
      </c>
      <c r="K139" s="262"/>
      <c r="L139" s="42"/>
      <c r="M139" s="263" t="s">
        <v>1</v>
      </c>
      <c r="N139" s="264" t="s">
        <v>43</v>
      </c>
      <c r="O139" s="98"/>
      <c r="P139" s="265">
        <f>O139*H139</f>
        <v>0</v>
      </c>
      <c r="Q139" s="265">
        <v>0.0063</v>
      </c>
      <c r="R139" s="265">
        <f>Q139*H139</f>
        <v>3.024</v>
      </c>
      <c r="S139" s="265">
        <v>0</v>
      </c>
      <c r="T139" s="26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67" t="s">
        <v>149</v>
      </c>
      <c r="AT139" s="267" t="s">
        <v>145</v>
      </c>
      <c r="AU139" s="267" t="s">
        <v>121</v>
      </c>
      <c r="AY139" s="16" t="s">
        <v>142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121</v>
      </c>
      <c r="BK139" s="150">
        <f>ROUND(I139*H139,2)</f>
        <v>0</v>
      </c>
      <c r="BL139" s="16" t="s">
        <v>149</v>
      </c>
      <c r="BM139" s="267" t="s">
        <v>150</v>
      </c>
    </row>
    <row r="140" s="2" customFormat="1" ht="37.8" customHeight="1">
      <c r="A140" s="39"/>
      <c r="B140" s="40"/>
      <c r="C140" s="268" t="s">
        <v>121</v>
      </c>
      <c r="D140" s="268" t="s">
        <v>151</v>
      </c>
      <c r="E140" s="269" t="s">
        <v>152</v>
      </c>
      <c r="F140" s="270" t="s">
        <v>153</v>
      </c>
      <c r="G140" s="271" t="s">
        <v>148</v>
      </c>
      <c r="H140" s="272">
        <v>484</v>
      </c>
      <c r="I140" s="273"/>
      <c r="J140" s="274">
        <f>ROUND(I140*H140,2)</f>
        <v>0</v>
      </c>
      <c r="K140" s="275"/>
      <c r="L140" s="276"/>
      <c r="M140" s="277" t="s">
        <v>1</v>
      </c>
      <c r="N140" s="278" t="s">
        <v>43</v>
      </c>
      <c r="O140" s="98"/>
      <c r="P140" s="265">
        <f>O140*H140</f>
        <v>0</v>
      </c>
      <c r="Q140" s="265">
        <v>0.0074999999999999997</v>
      </c>
      <c r="R140" s="265">
        <f>Q140*H140</f>
        <v>3.6299999999999999</v>
      </c>
      <c r="S140" s="265">
        <v>0</v>
      </c>
      <c r="T140" s="26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67" t="s">
        <v>154</v>
      </c>
      <c r="AT140" s="267" t="s">
        <v>151</v>
      </c>
      <c r="AU140" s="267" t="s">
        <v>121</v>
      </c>
      <c r="AY140" s="16" t="s">
        <v>142</v>
      </c>
      <c r="BE140" s="150">
        <f>IF(N140="základná",J140,0)</f>
        <v>0</v>
      </c>
      <c r="BF140" s="150">
        <f>IF(N140="znížená",J140,0)</f>
        <v>0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6" t="s">
        <v>121</v>
      </c>
      <c r="BK140" s="150">
        <f>ROUND(I140*H140,2)</f>
        <v>0</v>
      </c>
      <c r="BL140" s="16" t="s">
        <v>149</v>
      </c>
      <c r="BM140" s="267" t="s">
        <v>155</v>
      </c>
    </row>
    <row r="141" s="13" customFormat="1">
      <c r="A141" s="13"/>
      <c r="B141" s="279"/>
      <c r="C141" s="280"/>
      <c r="D141" s="281" t="s">
        <v>156</v>
      </c>
      <c r="E141" s="280"/>
      <c r="F141" s="282" t="s">
        <v>157</v>
      </c>
      <c r="G141" s="280"/>
      <c r="H141" s="283">
        <v>484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89" t="s">
        <v>156</v>
      </c>
      <c r="AU141" s="289" t="s">
        <v>121</v>
      </c>
      <c r="AV141" s="13" t="s">
        <v>121</v>
      </c>
      <c r="AW141" s="13" t="s">
        <v>4</v>
      </c>
      <c r="AX141" s="13" t="s">
        <v>85</v>
      </c>
      <c r="AY141" s="289" t="s">
        <v>142</v>
      </c>
    </row>
    <row r="142" s="12" customFormat="1" ht="22.8" customHeight="1">
      <c r="A142" s="12"/>
      <c r="B142" s="240"/>
      <c r="C142" s="241"/>
      <c r="D142" s="242" t="s">
        <v>76</v>
      </c>
      <c r="E142" s="253" t="s">
        <v>158</v>
      </c>
      <c r="F142" s="253" t="s">
        <v>159</v>
      </c>
      <c r="G142" s="241"/>
      <c r="H142" s="241"/>
      <c r="I142" s="244"/>
      <c r="J142" s="254">
        <f>BK142</f>
        <v>0</v>
      </c>
      <c r="K142" s="241"/>
      <c r="L142" s="245"/>
      <c r="M142" s="246"/>
      <c r="N142" s="247"/>
      <c r="O142" s="247"/>
      <c r="P142" s="248">
        <f>SUM(P143:P151)</f>
        <v>0</v>
      </c>
      <c r="Q142" s="247"/>
      <c r="R142" s="248">
        <f>SUM(R143:R151)</f>
        <v>0</v>
      </c>
      <c r="S142" s="247"/>
      <c r="T142" s="249">
        <f>SUM(T143:T151)</f>
        <v>12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50" t="s">
        <v>85</v>
      </c>
      <c r="AT142" s="251" t="s">
        <v>76</v>
      </c>
      <c r="AU142" s="251" t="s">
        <v>85</v>
      </c>
      <c r="AY142" s="250" t="s">
        <v>142</v>
      </c>
      <c r="BK142" s="252">
        <f>SUM(BK143:BK151)</f>
        <v>0</v>
      </c>
    </row>
    <row r="143" s="2" customFormat="1" ht="24.15" customHeight="1">
      <c r="A143" s="39"/>
      <c r="B143" s="40"/>
      <c r="C143" s="255" t="s">
        <v>143</v>
      </c>
      <c r="D143" s="255" t="s">
        <v>145</v>
      </c>
      <c r="E143" s="256" t="s">
        <v>160</v>
      </c>
      <c r="F143" s="257" t="s">
        <v>161</v>
      </c>
      <c r="G143" s="258" t="s">
        <v>162</v>
      </c>
      <c r="H143" s="259">
        <v>1200</v>
      </c>
      <c r="I143" s="260"/>
      <c r="J143" s="261">
        <f>ROUND(I143*H143,2)</f>
        <v>0</v>
      </c>
      <c r="K143" s="262"/>
      <c r="L143" s="42"/>
      <c r="M143" s="263" t="s">
        <v>1</v>
      </c>
      <c r="N143" s="264" t="s">
        <v>43</v>
      </c>
      <c r="O143" s="98"/>
      <c r="P143" s="265">
        <f>O143*H143</f>
        <v>0</v>
      </c>
      <c r="Q143" s="265">
        <v>0</v>
      </c>
      <c r="R143" s="265">
        <f>Q143*H143</f>
        <v>0</v>
      </c>
      <c r="S143" s="265">
        <v>0.01</v>
      </c>
      <c r="T143" s="266">
        <f>S143*H143</f>
        <v>12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67" t="s">
        <v>149</v>
      </c>
      <c r="AT143" s="267" t="s">
        <v>145</v>
      </c>
      <c r="AU143" s="267" t="s">
        <v>121</v>
      </c>
      <c r="AY143" s="16" t="s">
        <v>142</v>
      </c>
      <c r="BE143" s="150">
        <f>IF(N143="základná",J143,0)</f>
        <v>0</v>
      </c>
      <c r="BF143" s="150">
        <f>IF(N143="znížená",J143,0)</f>
        <v>0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6" t="s">
        <v>121</v>
      </c>
      <c r="BK143" s="150">
        <f>ROUND(I143*H143,2)</f>
        <v>0</v>
      </c>
      <c r="BL143" s="16" t="s">
        <v>149</v>
      </c>
      <c r="BM143" s="267" t="s">
        <v>163</v>
      </c>
    </row>
    <row r="144" s="2" customFormat="1" ht="21.75" customHeight="1">
      <c r="A144" s="39"/>
      <c r="B144" s="40"/>
      <c r="C144" s="255" t="s">
        <v>149</v>
      </c>
      <c r="D144" s="255" t="s">
        <v>145</v>
      </c>
      <c r="E144" s="256" t="s">
        <v>164</v>
      </c>
      <c r="F144" s="257" t="s">
        <v>165</v>
      </c>
      <c r="G144" s="258" t="s">
        <v>166</v>
      </c>
      <c r="H144" s="259">
        <v>12.35</v>
      </c>
      <c r="I144" s="260"/>
      <c r="J144" s="261">
        <f>ROUND(I144*H144,2)</f>
        <v>0</v>
      </c>
      <c r="K144" s="262"/>
      <c r="L144" s="42"/>
      <c r="M144" s="263" t="s">
        <v>1</v>
      </c>
      <c r="N144" s="264" t="s">
        <v>43</v>
      </c>
      <c r="O144" s="98"/>
      <c r="P144" s="265">
        <f>O144*H144</f>
        <v>0</v>
      </c>
      <c r="Q144" s="265">
        <v>0</v>
      </c>
      <c r="R144" s="265">
        <f>Q144*H144</f>
        <v>0</v>
      </c>
      <c r="S144" s="265">
        <v>0</v>
      </c>
      <c r="T144" s="26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67" t="s">
        <v>149</v>
      </c>
      <c r="AT144" s="267" t="s">
        <v>145</v>
      </c>
      <c r="AU144" s="267" t="s">
        <v>121</v>
      </c>
      <c r="AY144" s="16" t="s">
        <v>142</v>
      </c>
      <c r="BE144" s="150">
        <f>IF(N144="základná",J144,0)</f>
        <v>0</v>
      </c>
      <c r="BF144" s="150">
        <f>IF(N144="znížená",J144,0)</f>
        <v>0</v>
      </c>
      <c r="BG144" s="150">
        <f>IF(N144="zákl. prenesená",J144,0)</f>
        <v>0</v>
      </c>
      <c r="BH144" s="150">
        <f>IF(N144="zníž. prenesená",J144,0)</f>
        <v>0</v>
      </c>
      <c r="BI144" s="150">
        <f>IF(N144="nulová",J144,0)</f>
        <v>0</v>
      </c>
      <c r="BJ144" s="16" t="s">
        <v>121</v>
      </c>
      <c r="BK144" s="150">
        <f>ROUND(I144*H144,2)</f>
        <v>0</v>
      </c>
      <c r="BL144" s="16" t="s">
        <v>149</v>
      </c>
      <c r="BM144" s="267" t="s">
        <v>167</v>
      </c>
    </row>
    <row r="145" s="2" customFormat="1" ht="24.15" customHeight="1">
      <c r="A145" s="39"/>
      <c r="B145" s="40"/>
      <c r="C145" s="255" t="s">
        <v>168</v>
      </c>
      <c r="D145" s="255" t="s">
        <v>145</v>
      </c>
      <c r="E145" s="256" t="s">
        <v>169</v>
      </c>
      <c r="F145" s="257" t="s">
        <v>170</v>
      </c>
      <c r="G145" s="258" t="s">
        <v>166</v>
      </c>
      <c r="H145" s="259">
        <v>247</v>
      </c>
      <c r="I145" s="260"/>
      <c r="J145" s="261">
        <f>ROUND(I145*H145,2)</f>
        <v>0</v>
      </c>
      <c r="K145" s="262"/>
      <c r="L145" s="42"/>
      <c r="M145" s="263" t="s">
        <v>1</v>
      </c>
      <c r="N145" s="264" t="s">
        <v>43</v>
      </c>
      <c r="O145" s="98"/>
      <c r="P145" s="265">
        <f>O145*H145</f>
        <v>0</v>
      </c>
      <c r="Q145" s="265">
        <v>0</v>
      </c>
      <c r="R145" s="265">
        <f>Q145*H145</f>
        <v>0</v>
      </c>
      <c r="S145" s="265">
        <v>0</v>
      </c>
      <c r="T145" s="26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67" t="s">
        <v>149</v>
      </c>
      <c r="AT145" s="267" t="s">
        <v>145</v>
      </c>
      <c r="AU145" s="267" t="s">
        <v>121</v>
      </c>
      <c r="AY145" s="16" t="s">
        <v>142</v>
      </c>
      <c r="BE145" s="150">
        <f>IF(N145="základná",J145,0)</f>
        <v>0</v>
      </c>
      <c r="BF145" s="150">
        <f>IF(N145="znížená",J145,0)</f>
        <v>0</v>
      </c>
      <c r="BG145" s="150">
        <f>IF(N145="zákl. prenesená",J145,0)</f>
        <v>0</v>
      </c>
      <c r="BH145" s="150">
        <f>IF(N145="zníž. prenesená",J145,0)</f>
        <v>0</v>
      </c>
      <c r="BI145" s="150">
        <f>IF(N145="nulová",J145,0)</f>
        <v>0</v>
      </c>
      <c r="BJ145" s="16" t="s">
        <v>121</v>
      </c>
      <c r="BK145" s="150">
        <f>ROUND(I145*H145,2)</f>
        <v>0</v>
      </c>
      <c r="BL145" s="16" t="s">
        <v>149</v>
      </c>
      <c r="BM145" s="267" t="s">
        <v>171</v>
      </c>
    </row>
    <row r="146" s="13" customFormat="1">
      <c r="A146" s="13"/>
      <c r="B146" s="279"/>
      <c r="C146" s="280"/>
      <c r="D146" s="281" t="s">
        <v>156</v>
      </c>
      <c r="E146" s="280"/>
      <c r="F146" s="282" t="s">
        <v>172</v>
      </c>
      <c r="G146" s="280"/>
      <c r="H146" s="283">
        <v>247</v>
      </c>
      <c r="I146" s="284"/>
      <c r="J146" s="280"/>
      <c r="K146" s="280"/>
      <c r="L146" s="285"/>
      <c r="M146" s="286"/>
      <c r="N146" s="287"/>
      <c r="O146" s="287"/>
      <c r="P146" s="287"/>
      <c r="Q146" s="287"/>
      <c r="R146" s="287"/>
      <c r="S146" s="287"/>
      <c r="T146" s="28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89" t="s">
        <v>156</v>
      </c>
      <c r="AU146" s="289" t="s">
        <v>121</v>
      </c>
      <c r="AV146" s="13" t="s">
        <v>121</v>
      </c>
      <c r="AW146" s="13" t="s">
        <v>4</v>
      </c>
      <c r="AX146" s="13" t="s">
        <v>85</v>
      </c>
      <c r="AY146" s="289" t="s">
        <v>142</v>
      </c>
    </row>
    <row r="147" s="2" customFormat="1" ht="24.15" customHeight="1">
      <c r="A147" s="39"/>
      <c r="B147" s="40"/>
      <c r="C147" s="255" t="s">
        <v>173</v>
      </c>
      <c r="D147" s="255" t="s">
        <v>145</v>
      </c>
      <c r="E147" s="256" t="s">
        <v>174</v>
      </c>
      <c r="F147" s="257" t="s">
        <v>175</v>
      </c>
      <c r="G147" s="258" t="s">
        <v>166</v>
      </c>
      <c r="H147" s="259">
        <v>12.35</v>
      </c>
      <c r="I147" s="260"/>
      <c r="J147" s="261">
        <f>ROUND(I147*H147,2)</f>
        <v>0</v>
      </c>
      <c r="K147" s="262"/>
      <c r="L147" s="42"/>
      <c r="M147" s="263" t="s">
        <v>1</v>
      </c>
      <c r="N147" s="264" t="s">
        <v>43</v>
      </c>
      <c r="O147" s="98"/>
      <c r="P147" s="265">
        <f>O147*H147</f>
        <v>0</v>
      </c>
      <c r="Q147" s="265">
        <v>0</v>
      </c>
      <c r="R147" s="265">
        <f>Q147*H147</f>
        <v>0</v>
      </c>
      <c r="S147" s="265">
        <v>0</v>
      </c>
      <c r="T147" s="26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67" t="s">
        <v>149</v>
      </c>
      <c r="AT147" s="267" t="s">
        <v>145</v>
      </c>
      <c r="AU147" s="267" t="s">
        <v>121</v>
      </c>
      <c r="AY147" s="16" t="s">
        <v>142</v>
      </c>
      <c r="BE147" s="150">
        <f>IF(N147="základná",J147,0)</f>
        <v>0</v>
      </c>
      <c r="BF147" s="150">
        <f>IF(N147="znížená",J147,0)</f>
        <v>0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6" t="s">
        <v>121</v>
      </c>
      <c r="BK147" s="150">
        <f>ROUND(I147*H147,2)</f>
        <v>0</v>
      </c>
      <c r="BL147" s="16" t="s">
        <v>149</v>
      </c>
      <c r="BM147" s="267" t="s">
        <v>176</v>
      </c>
    </row>
    <row r="148" s="2" customFormat="1" ht="24.15" customHeight="1">
      <c r="A148" s="39"/>
      <c r="B148" s="40"/>
      <c r="C148" s="255" t="s">
        <v>177</v>
      </c>
      <c r="D148" s="255" t="s">
        <v>145</v>
      </c>
      <c r="E148" s="256" t="s">
        <v>178</v>
      </c>
      <c r="F148" s="257" t="s">
        <v>179</v>
      </c>
      <c r="G148" s="258" t="s">
        <v>166</v>
      </c>
      <c r="H148" s="259">
        <v>37.049999999999997</v>
      </c>
      <c r="I148" s="260"/>
      <c r="J148" s="261">
        <f>ROUND(I148*H148,2)</f>
        <v>0</v>
      </c>
      <c r="K148" s="262"/>
      <c r="L148" s="42"/>
      <c r="M148" s="263" t="s">
        <v>1</v>
      </c>
      <c r="N148" s="264" t="s">
        <v>43</v>
      </c>
      <c r="O148" s="98"/>
      <c r="P148" s="265">
        <f>O148*H148</f>
        <v>0</v>
      </c>
      <c r="Q148" s="265">
        <v>0</v>
      </c>
      <c r="R148" s="265">
        <f>Q148*H148</f>
        <v>0</v>
      </c>
      <c r="S148" s="265">
        <v>0</v>
      </c>
      <c r="T148" s="26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67" t="s">
        <v>149</v>
      </c>
      <c r="AT148" s="267" t="s">
        <v>145</v>
      </c>
      <c r="AU148" s="267" t="s">
        <v>121</v>
      </c>
      <c r="AY148" s="16" t="s">
        <v>142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121</v>
      </c>
      <c r="BK148" s="150">
        <f>ROUND(I148*H148,2)</f>
        <v>0</v>
      </c>
      <c r="BL148" s="16" t="s">
        <v>149</v>
      </c>
      <c r="BM148" s="267" t="s">
        <v>180</v>
      </c>
    </row>
    <row r="149" s="13" customFormat="1">
      <c r="A149" s="13"/>
      <c r="B149" s="279"/>
      <c r="C149" s="280"/>
      <c r="D149" s="281" t="s">
        <v>156</v>
      </c>
      <c r="E149" s="280"/>
      <c r="F149" s="282" t="s">
        <v>181</v>
      </c>
      <c r="G149" s="280"/>
      <c r="H149" s="283">
        <v>37.049999999999997</v>
      </c>
      <c r="I149" s="284"/>
      <c r="J149" s="280"/>
      <c r="K149" s="280"/>
      <c r="L149" s="285"/>
      <c r="M149" s="286"/>
      <c r="N149" s="287"/>
      <c r="O149" s="287"/>
      <c r="P149" s="287"/>
      <c r="Q149" s="287"/>
      <c r="R149" s="287"/>
      <c r="S149" s="287"/>
      <c r="T149" s="28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89" t="s">
        <v>156</v>
      </c>
      <c r="AU149" s="289" t="s">
        <v>121</v>
      </c>
      <c r="AV149" s="13" t="s">
        <v>121</v>
      </c>
      <c r="AW149" s="13" t="s">
        <v>4</v>
      </c>
      <c r="AX149" s="13" t="s">
        <v>85</v>
      </c>
      <c r="AY149" s="289" t="s">
        <v>142</v>
      </c>
    </row>
    <row r="150" s="2" customFormat="1" ht="24.15" customHeight="1">
      <c r="A150" s="39"/>
      <c r="B150" s="40"/>
      <c r="C150" s="255" t="s">
        <v>154</v>
      </c>
      <c r="D150" s="255" t="s">
        <v>145</v>
      </c>
      <c r="E150" s="256" t="s">
        <v>182</v>
      </c>
      <c r="F150" s="257" t="s">
        <v>183</v>
      </c>
      <c r="G150" s="258" t="s">
        <v>166</v>
      </c>
      <c r="H150" s="259">
        <v>12.35</v>
      </c>
      <c r="I150" s="260"/>
      <c r="J150" s="261">
        <f>ROUND(I150*H150,2)</f>
        <v>0</v>
      </c>
      <c r="K150" s="262"/>
      <c r="L150" s="42"/>
      <c r="M150" s="263" t="s">
        <v>1</v>
      </c>
      <c r="N150" s="264" t="s">
        <v>43</v>
      </c>
      <c r="O150" s="98"/>
      <c r="P150" s="265">
        <f>O150*H150</f>
        <v>0</v>
      </c>
      <c r="Q150" s="265">
        <v>0</v>
      </c>
      <c r="R150" s="265">
        <f>Q150*H150</f>
        <v>0</v>
      </c>
      <c r="S150" s="265">
        <v>0</v>
      </c>
      <c r="T150" s="26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67" t="s">
        <v>149</v>
      </c>
      <c r="AT150" s="267" t="s">
        <v>145</v>
      </c>
      <c r="AU150" s="267" t="s">
        <v>121</v>
      </c>
      <c r="AY150" s="16" t="s">
        <v>142</v>
      </c>
      <c r="BE150" s="150">
        <f>IF(N150="základná",J150,0)</f>
        <v>0</v>
      </c>
      <c r="BF150" s="150">
        <f>IF(N150="znížená",J150,0)</f>
        <v>0</v>
      </c>
      <c r="BG150" s="150">
        <f>IF(N150="zákl. prenesená",J150,0)</f>
        <v>0</v>
      </c>
      <c r="BH150" s="150">
        <f>IF(N150="zníž. prenesená",J150,0)</f>
        <v>0</v>
      </c>
      <c r="BI150" s="150">
        <f>IF(N150="nulová",J150,0)</f>
        <v>0</v>
      </c>
      <c r="BJ150" s="16" t="s">
        <v>121</v>
      </c>
      <c r="BK150" s="150">
        <f>ROUND(I150*H150,2)</f>
        <v>0</v>
      </c>
      <c r="BL150" s="16" t="s">
        <v>149</v>
      </c>
      <c r="BM150" s="267" t="s">
        <v>184</v>
      </c>
    </row>
    <row r="151" s="2" customFormat="1" ht="24.15" customHeight="1">
      <c r="A151" s="39"/>
      <c r="B151" s="40"/>
      <c r="C151" s="255" t="s">
        <v>158</v>
      </c>
      <c r="D151" s="255" t="s">
        <v>145</v>
      </c>
      <c r="E151" s="256" t="s">
        <v>185</v>
      </c>
      <c r="F151" s="257" t="s">
        <v>186</v>
      </c>
      <c r="G151" s="258" t="s">
        <v>166</v>
      </c>
      <c r="H151" s="259">
        <v>12.35</v>
      </c>
      <c r="I151" s="260"/>
      <c r="J151" s="261">
        <f>ROUND(I151*H151,2)</f>
        <v>0</v>
      </c>
      <c r="K151" s="262"/>
      <c r="L151" s="42"/>
      <c r="M151" s="263" t="s">
        <v>1</v>
      </c>
      <c r="N151" s="264" t="s">
        <v>43</v>
      </c>
      <c r="O151" s="98"/>
      <c r="P151" s="265">
        <f>O151*H151</f>
        <v>0</v>
      </c>
      <c r="Q151" s="265">
        <v>0</v>
      </c>
      <c r="R151" s="265">
        <f>Q151*H151</f>
        <v>0</v>
      </c>
      <c r="S151" s="265">
        <v>0</v>
      </c>
      <c r="T151" s="26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67" t="s">
        <v>149</v>
      </c>
      <c r="AT151" s="267" t="s">
        <v>145</v>
      </c>
      <c r="AU151" s="267" t="s">
        <v>121</v>
      </c>
      <c r="AY151" s="16" t="s">
        <v>142</v>
      </c>
      <c r="BE151" s="150">
        <f>IF(N151="základná",J151,0)</f>
        <v>0</v>
      </c>
      <c r="BF151" s="150">
        <f>IF(N151="znížená",J151,0)</f>
        <v>0</v>
      </c>
      <c r="BG151" s="150">
        <f>IF(N151="zákl. prenesená",J151,0)</f>
        <v>0</v>
      </c>
      <c r="BH151" s="150">
        <f>IF(N151="zníž. prenesená",J151,0)</f>
        <v>0</v>
      </c>
      <c r="BI151" s="150">
        <f>IF(N151="nulová",J151,0)</f>
        <v>0</v>
      </c>
      <c r="BJ151" s="16" t="s">
        <v>121</v>
      </c>
      <c r="BK151" s="150">
        <f>ROUND(I151*H151,2)</f>
        <v>0</v>
      </c>
      <c r="BL151" s="16" t="s">
        <v>149</v>
      </c>
      <c r="BM151" s="267" t="s">
        <v>187</v>
      </c>
    </row>
    <row r="152" s="12" customFormat="1" ht="22.8" customHeight="1">
      <c r="A152" s="12"/>
      <c r="B152" s="240"/>
      <c r="C152" s="241"/>
      <c r="D152" s="242" t="s">
        <v>76</v>
      </c>
      <c r="E152" s="253" t="s">
        <v>188</v>
      </c>
      <c r="F152" s="253" t="s">
        <v>189</v>
      </c>
      <c r="G152" s="241"/>
      <c r="H152" s="241"/>
      <c r="I152" s="244"/>
      <c r="J152" s="254">
        <f>BK152</f>
        <v>0</v>
      </c>
      <c r="K152" s="241"/>
      <c r="L152" s="245"/>
      <c r="M152" s="246"/>
      <c r="N152" s="247"/>
      <c r="O152" s="247"/>
      <c r="P152" s="248">
        <f>P153</f>
        <v>0</v>
      </c>
      <c r="Q152" s="247"/>
      <c r="R152" s="248">
        <f>R153</f>
        <v>0</v>
      </c>
      <c r="S152" s="247"/>
      <c r="T152" s="24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50" t="s">
        <v>85</v>
      </c>
      <c r="AT152" s="251" t="s">
        <v>76</v>
      </c>
      <c r="AU152" s="251" t="s">
        <v>85</v>
      </c>
      <c r="AY152" s="250" t="s">
        <v>142</v>
      </c>
      <c r="BK152" s="252">
        <f>BK153</f>
        <v>0</v>
      </c>
    </row>
    <row r="153" s="2" customFormat="1" ht="24.15" customHeight="1">
      <c r="A153" s="39"/>
      <c r="B153" s="40"/>
      <c r="C153" s="255" t="s">
        <v>190</v>
      </c>
      <c r="D153" s="255" t="s">
        <v>145</v>
      </c>
      <c r="E153" s="256" t="s">
        <v>191</v>
      </c>
      <c r="F153" s="257" t="s">
        <v>192</v>
      </c>
      <c r="G153" s="258" t="s">
        <v>166</v>
      </c>
      <c r="H153" s="259">
        <v>6.6539999999999999</v>
      </c>
      <c r="I153" s="260"/>
      <c r="J153" s="261">
        <f>ROUND(I153*H153,2)</f>
        <v>0</v>
      </c>
      <c r="K153" s="262"/>
      <c r="L153" s="42"/>
      <c r="M153" s="263" t="s">
        <v>1</v>
      </c>
      <c r="N153" s="264" t="s">
        <v>43</v>
      </c>
      <c r="O153" s="98"/>
      <c r="P153" s="265">
        <f>O153*H153</f>
        <v>0</v>
      </c>
      <c r="Q153" s="265">
        <v>0</v>
      </c>
      <c r="R153" s="265">
        <f>Q153*H153</f>
        <v>0</v>
      </c>
      <c r="S153" s="265">
        <v>0</v>
      </c>
      <c r="T153" s="26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67" t="s">
        <v>149</v>
      </c>
      <c r="AT153" s="267" t="s">
        <v>145</v>
      </c>
      <c r="AU153" s="267" t="s">
        <v>121</v>
      </c>
      <c r="AY153" s="16" t="s">
        <v>142</v>
      </c>
      <c r="BE153" s="150">
        <f>IF(N153="základná",J153,0)</f>
        <v>0</v>
      </c>
      <c r="BF153" s="150">
        <f>IF(N153="znížená",J153,0)</f>
        <v>0</v>
      </c>
      <c r="BG153" s="150">
        <f>IF(N153="zákl. prenesená",J153,0)</f>
        <v>0</v>
      </c>
      <c r="BH153" s="150">
        <f>IF(N153="zníž. prenesená",J153,0)</f>
        <v>0</v>
      </c>
      <c r="BI153" s="150">
        <f>IF(N153="nulová",J153,0)</f>
        <v>0</v>
      </c>
      <c r="BJ153" s="16" t="s">
        <v>121</v>
      </c>
      <c r="BK153" s="150">
        <f>ROUND(I153*H153,2)</f>
        <v>0</v>
      </c>
      <c r="BL153" s="16" t="s">
        <v>149</v>
      </c>
      <c r="BM153" s="267" t="s">
        <v>193</v>
      </c>
    </row>
    <row r="154" s="12" customFormat="1" ht="25.92" customHeight="1">
      <c r="A154" s="12"/>
      <c r="B154" s="240"/>
      <c r="C154" s="241"/>
      <c r="D154" s="242" t="s">
        <v>76</v>
      </c>
      <c r="E154" s="243" t="s">
        <v>194</v>
      </c>
      <c r="F154" s="243" t="s">
        <v>195</v>
      </c>
      <c r="G154" s="241"/>
      <c r="H154" s="241"/>
      <c r="I154" s="244"/>
      <c r="J154" s="219">
        <f>BK154</f>
        <v>0</v>
      </c>
      <c r="K154" s="241"/>
      <c r="L154" s="245"/>
      <c r="M154" s="246"/>
      <c r="N154" s="247"/>
      <c r="O154" s="247"/>
      <c r="P154" s="248">
        <f>P155</f>
        <v>0</v>
      </c>
      <c r="Q154" s="247"/>
      <c r="R154" s="248">
        <f>R155</f>
        <v>6.7130000000000001</v>
      </c>
      <c r="S154" s="247"/>
      <c r="T154" s="249">
        <f>T155</f>
        <v>0.35000000000000003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50" t="s">
        <v>121</v>
      </c>
      <c r="AT154" s="251" t="s">
        <v>76</v>
      </c>
      <c r="AU154" s="251" t="s">
        <v>77</v>
      </c>
      <c r="AY154" s="250" t="s">
        <v>142</v>
      </c>
      <c r="BK154" s="252">
        <f>BK155</f>
        <v>0</v>
      </c>
    </row>
    <row r="155" s="12" customFormat="1" ht="22.8" customHeight="1">
      <c r="A155" s="12"/>
      <c r="B155" s="240"/>
      <c r="C155" s="241"/>
      <c r="D155" s="242" t="s">
        <v>76</v>
      </c>
      <c r="E155" s="253" t="s">
        <v>196</v>
      </c>
      <c r="F155" s="253" t="s">
        <v>197</v>
      </c>
      <c r="G155" s="241"/>
      <c r="H155" s="241"/>
      <c r="I155" s="244"/>
      <c r="J155" s="254">
        <f>BK155</f>
        <v>0</v>
      </c>
      <c r="K155" s="241"/>
      <c r="L155" s="245"/>
      <c r="M155" s="246"/>
      <c r="N155" s="247"/>
      <c r="O155" s="247"/>
      <c r="P155" s="248">
        <f>SUM(P156:P162)</f>
        <v>0</v>
      </c>
      <c r="Q155" s="247"/>
      <c r="R155" s="248">
        <f>SUM(R156:R162)</f>
        <v>6.7130000000000001</v>
      </c>
      <c r="S155" s="247"/>
      <c r="T155" s="249">
        <f>SUM(T156:T162)</f>
        <v>0.35000000000000003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50" t="s">
        <v>121</v>
      </c>
      <c r="AT155" s="251" t="s">
        <v>76</v>
      </c>
      <c r="AU155" s="251" t="s">
        <v>85</v>
      </c>
      <c r="AY155" s="250" t="s">
        <v>142</v>
      </c>
      <c r="BK155" s="252">
        <f>SUM(BK156:BK162)</f>
        <v>0</v>
      </c>
    </row>
    <row r="156" s="2" customFormat="1" ht="16.5" customHeight="1">
      <c r="A156" s="39"/>
      <c r="B156" s="40"/>
      <c r="C156" s="255" t="s">
        <v>198</v>
      </c>
      <c r="D156" s="255" t="s">
        <v>145</v>
      </c>
      <c r="E156" s="256" t="s">
        <v>199</v>
      </c>
      <c r="F156" s="257" t="s">
        <v>200</v>
      </c>
      <c r="G156" s="258" t="s">
        <v>148</v>
      </c>
      <c r="H156" s="259">
        <v>100</v>
      </c>
      <c r="I156" s="260"/>
      <c r="J156" s="261">
        <f>ROUND(I156*H156,2)</f>
        <v>0</v>
      </c>
      <c r="K156" s="262"/>
      <c r="L156" s="42"/>
      <c r="M156" s="263" t="s">
        <v>1</v>
      </c>
      <c r="N156" s="264" t="s">
        <v>43</v>
      </c>
      <c r="O156" s="98"/>
      <c r="P156" s="265">
        <f>O156*H156</f>
        <v>0</v>
      </c>
      <c r="Q156" s="265">
        <v>0</v>
      </c>
      <c r="R156" s="265">
        <f>Q156*H156</f>
        <v>0</v>
      </c>
      <c r="S156" s="265">
        <v>0.0035000000000000001</v>
      </c>
      <c r="T156" s="266">
        <f>S156*H156</f>
        <v>0.35000000000000003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67" t="s">
        <v>201</v>
      </c>
      <c r="AT156" s="267" t="s">
        <v>145</v>
      </c>
      <c r="AU156" s="267" t="s">
        <v>121</v>
      </c>
      <c r="AY156" s="16" t="s">
        <v>142</v>
      </c>
      <c r="BE156" s="150">
        <f>IF(N156="základná",J156,0)</f>
        <v>0</v>
      </c>
      <c r="BF156" s="150">
        <f>IF(N156="znížená",J156,0)</f>
        <v>0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6" t="s">
        <v>121</v>
      </c>
      <c r="BK156" s="150">
        <f>ROUND(I156*H156,2)</f>
        <v>0</v>
      </c>
      <c r="BL156" s="16" t="s">
        <v>201</v>
      </c>
      <c r="BM156" s="267" t="s">
        <v>202</v>
      </c>
    </row>
    <row r="157" s="13" customFormat="1">
      <c r="A157" s="13"/>
      <c r="B157" s="279"/>
      <c r="C157" s="280"/>
      <c r="D157" s="281" t="s">
        <v>156</v>
      </c>
      <c r="E157" s="290" t="s">
        <v>1</v>
      </c>
      <c r="F157" s="282" t="s">
        <v>203</v>
      </c>
      <c r="G157" s="280"/>
      <c r="H157" s="283">
        <v>100</v>
      </c>
      <c r="I157" s="284"/>
      <c r="J157" s="280"/>
      <c r="K157" s="280"/>
      <c r="L157" s="285"/>
      <c r="M157" s="286"/>
      <c r="N157" s="287"/>
      <c r="O157" s="287"/>
      <c r="P157" s="287"/>
      <c r="Q157" s="287"/>
      <c r="R157" s="287"/>
      <c r="S157" s="287"/>
      <c r="T157" s="28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9" t="s">
        <v>156</v>
      </c>
      <c r="AU157" s="289" t="s">
        <v>121</v>
      </c>
      <c r="AV157" s="13" t="s">
        <v>121</v>
      </c>
      <c r="AW157" s="13" t="s">
        <v>32</v>
      </c>
      <c r="AX157" s="13" t="s">
        <v>77</v>
      </c>
      <c r="AY157" s="289" t="s">
        <v>142</v>
      </c>
    </row>
    <row r="158" s="14" customFormat="1">
      <c r="A158" s="14"/>
      <c r="B158" s="291"/>
      <c r="C158" s="292"/>
      <c r="D158" s="281" t="s">
        <v>156</v>
      </c>
      <c r="E158" s="293" t="s">
        <v>1</v>
      </c>
      <c r="F158" s="294" t="s">
        <v>204</v>
      </c>
      <c r="G158" s="292"/>
      <c r="H158" s="295">
        <v>100</v>
      </c>
      <c r="I158" s="296"/>
      <c r="J158" s="292"/>
      <c r="K158" s="292"/>
      <c r="L158" s="297"/>
      <c r="M158" s="298"/>
      <c r="N158" s="299"/>
      <c r="O158" s="299"/>
      <c r="P158" s="299"/>
      <c r="Q158" s="299"/>
      <c r="R158" s="299"/>
      <c r="S158" s="299"/>
      <c r="T158" s="3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301" t="s">
        <v>156</v>
      </c>
      <c r="AU158" s="301" t="s">
        <v>121</v>
      </c>
      <c r="AV158" s="14" t="s">
        <v>149</v>
      </c>
      <c r="AW158" s="14" t="s">
        <v>32</v>
      </c>
      <c r="AX158" s="14" t="s">
        <v>85</v>
      </c>
      <c r="AY158" s="301" t="s">
        <v>142</v>
      </c>
    </row>
    <row r="159" s="2" customFormat="1" ht="24.15" customHeight="1">
      <c r="A159" s="39"/>
      <c r="B159" s="40"/>
      <c r="C159" s="255" t="s">
        <v>205</v>
      </c>
      <c r="D159" s="255" t="s">
        <v>145</v>
      </c>
      <c r="E159" s="256" t="s">
        <v>206</v>
      </c>
      <c r="F159" s="257" t="s">
        <v>207</v>
      </c>
      <c r="G159" s="258" t="s">
        <v>162</v>
      </c>
      <c r="H159" s="259">
        <v>1200</v>
      </c>
      <c r="I159" s="260"/>
      <c r="J159" s="261">
        <f>ROUND(I159*H159,2)</f>
        <v>0</v>
      </c>
      <c r="K159" s="262"/>
      <c r="L159" s="42"/>
      <c r="M159" s="263" t="s">
        <v>1</v>
      </c>
      <c r="N159" s="264" t="s">
        <v>43</v>
      </c>
      <c r="O159" s="98"/>
      <c r="P159" s="265">
        <f>O159*H159</f>
        <v>0</v>
      </c>
      <c r="Q159" s="265">
        <v>0</v>
      </c>
      <c r="R159" s="265">
        <f>Q159*H159</f>
        <v>0</v>
      </c>
      <c r="S159" s="265">
        <v>0</v>
      </c>
      <c r="T159" s="26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67" t="s">
        <v>201</v>
      </c>
      <c r="AT159" s="267" t="s">
        <v>145</v>
      </c>
      <c r="AU159" s="267" t="s">
        <v>121</v>
      </c>
      <c r="AY159" s="16" t="s">
        <v>142</v>
      </c>
      <c r="BE159" s="150">
        <f>IF(N159="základná",J159,0)</f>
        <v>0</v>
      </c>
      <c r="BF159" s="150">
        <f>IF(N159="znížená",J159,0)</f>
        <v>0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6" t="s">
        <v>121</v>
      </c>
      <c r="BK159" s="150">
        <f>ROUND(I159*H159,2)</f>
        <v>0</v>
      </c>
      <c r="BL159" s="16" t="s">
        <v>201</v>
      </c>
      <c r="BM159" s="267" t="s">
        <v>208</v>
      </c>
    </row>
    <row r="160" s="2" customFormat="1" ht="37.8" customHeight="1">
      <c r="A160" s="39"/>
      <c r="B160" s="40"/>
      <c r="C160" s="268" t="s">
        <v>209</v>
      </c>
      <c r="D160" s="268" t="s">
        <v>151</v>
      </c>
      <c r="E160" s="269" t="s">
        <v>210</v>
      </c>
      <c r="F160" s="270" t="s">
        <v>211</v>
      </c>
      <c r="G160" s="271" t="s">
        <v>148</v>
      </c>
      <c r="H160" s="272">
        <v>490</v>
      </c>
      <c r="I160" s="273"/>
      <c r="J160" s="274">
        <f>ROUND(I160*H160,2)</f>
        <v>0</v>
      </c>
      <c r="K160" s="275"/>
      <c r="L160" s="276"/>
      <c r="M160" s="277" t="s">
        <v>1</v>
      </c>
      <c r="N160" s="278" t="s">
        <v>43</v>
      </c>
      <c r="O160" s="98"/>
      <c r="P160" s="265">
        <f>O160*H160</f>
        <v>0</v>
      </c>
      <c r="Q160" s="265">
        <v>0.0137</v>
      </c>
      <c r="R160" s="265">
        <f>Q160*H160</f>
        <v>6.7130000000000001</v>
      </c>
      <c r="S160" s="265">
        <v>0</v>
      </c>
      <c r="T160" s="26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67" t="s">
        <v>212</v>
      </c>
      <c r="AT160" s="267" t="s">
        <v>151</v>
      </c>
      <c r="AU160" s="267" t="s">
        <v>121</v>
      </c>
      <c r="AY160" s="16" t="s">
        <v>142</v>
      </c>
      <c r="BE160" s="150">
        <f>IF(N160="základná",J160,0)</f>
        <v>0</v>
      </c>
      <c r="BF160" s="150">
        <f>IF(N160="znížená",J160,0)</f>
        <v>0</v>
      </c>
      <c r="BG160" s="150">
        <f>IF(N160="zákl. prenesená",J160,0)</f>
        <v>0</v>
      </c>
      <c r="BH160" s="150">
        <f>IF(N160="zníž. prenesená",J160,0)</f>
        <v>0</v>
      </c>
      <c r="BI160" s="150">
        <f>IF(N160="nulová",J160,0)</f>
        <v>0</v>
      </c>
      <c r="BJ160" s="16" t="s">
        <v>121</v>
      </c>
      <c r="BK160" s="150">
        <f>ROUND(I160*H160,2)</f>
        <v>0</v>
      </c>
      <c r="BL160" s="16" t="s">
        <v>201</v>
      </c>
      <c r="BM160" s="267" t="s">
        <v>213</v>
      </c>
    </row>
    <row r="161" s="13" customFormat="1">
      <c r="A161" s="13"/>
      <c r="B161" s="279"/>
      <c r="C161" s="280"/>
      <c r="D161" s="281" t="s">
        <v>156</v>
      </c>
      <c r="E161" s="280"/>
      <c r="F161" s="282" t="s">
        <v>214</v>
      </c>
      <c r="G161" s="280"/>
      <c r="H161" s="283">
        <v>490</v>
      </c>
      <c r="I161" s="284"/>
      <c r="J161" s="280"/>
      <c r="K161" s="280"/>
      <c r="L161" s="285"/>
      <c r="M161" s="286"/>
      <c r="N161" s="287"/>
      <c r="O161" s="287"/>
      <c r="P161" s="287"/>
      <c r="Q161" s="287"/>
      <c r="R161" s="287"/>
      <c r="S161" s="287"/>
      <c r="T161" s="28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9" t="s">
        <v>156</v>
      </c>
      <c r="AU161" s="289" t="s">
        <v>121</v>
      </c>
      <c r="AV161" s="13" t="s">
        <v>121</v>
      </c>
      <c r="AW161" s="13" t="s">
        <v>4</v>
      </c>
      <c r="AX161" s="13" t="s">
        <v>85</v>
      </c>
      <c r="AY161" s="289" t="s">
        <v>142</v>
      </c>
    </row>
    <row r="162" s="2" customFormat="1" ht="24.15" customHeight="1">
      <c r="A162" s="39"/>
      <c r="B162" s="40"/>
      <c r="C162" s="255" t="s">
        <v>215</v>
      </c>
      <c r="D162" s="255" t="s">
        <v>145</v>
      </c>
      <c r="E162" s="256" t="s">
        <v>216</v>
      </c>
      <c r="F162" s="257" t="s">
        <v>217</v>
      </c>
      <c r="G162" s="258" t="s">
        <v>218</v>
      </c>
      <c r="H162" s="259"/>
      <c r="I162" s="260"/>
      <c r="J162" s="261">
        <f>ROUND(I162*H162,2)</f>
        <v>0</v>
      </c>
      <c r="K162" s="262"/>
      <c r="L162" s="42"/>
      <c r="M162" s="263" t="s">
        <v>1</v>
      </c>
      <c r="N162" s="264" t="s">
        <v>43</v>
      </c>
      <c r="O162" s="98"/>
      <c r="P162" s="265">
        <f>O162*H162</f>
        <v>0</v>
      </c>
      <c r="Q162" s="265">
        <v>0</v>
      </c>
      <c r="R162" s="265">
        <f>Q162*H162</f>
        <v>0</v>
      </c>
      <c r="S162" s="265">
        <v>0</v>
      </c>
      <c r="T162" s="26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67" t="s">
        <v>201</v>
      </c>
      <c r="AT162" s="267" t="s">
        <v>145</v>
      </c>
      <c r="AU162" s="267" t="s">
        <v>121</v>
      </c>
      <c r="AY162" s="16" t="s">
        <v>142</v>
      </c>
      <c r="BE162" s="150">
        <f>IF(N162="základná",J162,0)</f>
        <v>0</v>
      </c>
      <c r="BF162" s="150">
        <f>IF(N162="znížená",J162,0)</f>
        <v>0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6" t="s">
        <v>121</v>
      </c>
      <c r="BK162" s="150">
        <f>ROUND(I162*H162,2)</f>
        <v>0</v>
      </c>
      <c r="BL162" s="16" t="s">
        <v>201</v>
      </c>
      <c r="BM162" s="267" t="s">
        <v>219</v>
      </c>
    </row>
    <row r="163" s="12" customFormat="1" ht="25.92" customHeight="1">
      <c r="A163" s="12"/>
      <c r="B163" s="240"/>
      <c r="C163" s="241"/>
      <c r="D163" s="242" t="s">
        <v>76</v>
      </c>
      <c r="E163" s="243" t="s">
        <v>151</v>
      </c>
      <c r="F163" s="243" t="s">
        <v>220</v>
      </c>
      <c r="G163" s="241"/>
      <c r="H163" s="241"/>
      <c r="I163" s="244"/>
      <c r="J163" s="219">
        <f>BK163</f>
        <v>0</v>
      </c>
      <c r="K163" s="241"/>
      <c r="L163" s="245"/>
      <c r="M163" s="246"/>
      <c r="N163" s="247"/>
      <c r="O163" s="247"/>
      <c r="P163" s="248">
        <f>P164</f>
        <v>0</v>
      </c>
      <c r="Q163" s="247"/>
      <c r="R163" s="248">
        <f>R164</f>
        <v>0</v>
      </c>
      <c r="S163" s="247"/>
      <c r="T163" s="24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0" t="s">
        <v>143</v>
      </c>
      <c r="AT163" s="251" t="s">
        <v>76</v>
      </c>
      <c r="AU163" s="251" t="s">
        <v>77</v>
      </c>
      <c r="AY163" s="250" t="s">
        <v>142</v>
      </c>
      <c r="BK163" s="252">
        <f>BK164</f>
        <v>0</v>
      </c>
    </row>
    <row r="164" s="12" customFormat="1" ht="22.8" customHeight="1">
      <c r="A164" s="12"/>
      <c r="B164" s="240"/>
      <c r="C164" s="241"/>
      <c r="D164" s="242" t="s">
        <v>76</v>
      </c>
      <c r="E164" s="253" t="s">
        <v>221</v>
      </c>
      <c r="F164" s="253" t="s">
        <v>222</v>
      </c>
      <c r="G164" s="241"/>
      <c r="H164" s="241"/>
      <c r="I164" s="244"/>
      <c r="J164" s="254">
        <f>BK164</f>
        <v>0</v>
      </c>
      <c r="K164" s="241"/>
      <c r="L164" s="245"/>
      <c r="M164" s="246"/>
      <c r="N164" s="247"/>
      <c r="O164" s="247"/>
      <c r="P164" s="248">
        <f>SUM(P165:P167)</f>
        <v>0</v>
      </c>
      <c r="Q164" s="247"/>
      <c r="R164" s="248">
        <f>SUM(R165:R167)</f>
        <v>0</v>
      </c>
      <c r="S164" s="247"/>
      <c r="T164" s="249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50" t="s">
        <v>143</v>
      </c>
      <c r="AT164" s="251" t="s">
        <v>76</v>
      </c>
      <c r="AU164" s="251" t="s">
        <v>85</v>
      </c>
      <c r="AY164" s="250" t="s">
        <v>142</v>
      </c>
      <c r="BK164" s="252">
        <f>SUM(BK165:BK167)</f>
        <v>0</v>
      </c>
    </row>
    <row r="165" s="2" customFormat="1" ht="37.8" customHeight="1">
      <c r="A165" s="39"/>
      <c r="B165" s="40"/>
      <c r="C165" s="255" t="s">
        <v>223</v>
      </c>
      <c r="D165" s="255" t="s">
        <v>145</v>
      </c>
      <c r="E165" s="256" t="s">
        <v>224</v>
      </c>
      <c r="F165" s="257" t="s">
        <v>225</v>
      </c>
      <c r="G165" s="258" t="s">
        <v>226</v>
      </c>
      <c r="H165" s="259">
        <v>2640</v>
      </c>
      <c r="I165" s="260"/>
      <c r="J165" s="261">
        <f>ROUND(I165*H165,2)</f>
        <v>0</v>
      </c>
      <c r="K165" s="262"/>
      <c r="L165" s="42"/>
      <c r="M165" s="263" t="s">
        <v>1</v>
      </c>
      <c r="N165" s="264" t="s">
        <v>43</v>
      </c>
      <c r="O165" s="98"/>
      <c r="P165" s="265">
        <f>O165*H165</f>
        <v>0</v>
      </c>
      <c r="Q165" s="265">
        <v>0</v>
      </c>
      <c r="R165" s="265">
        <f>Q165*H165</f>
        <v>0</v>
      </c>
      <c r="S165" s="265">
        <v>0</v>
      </c>
      <c r="T165" s="26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67" t="s">
        <v>227</v>
      </c>
      <c r="AT165" s="267" t="s">
        <v>145</v>
      </c>
      <c r="AU165" s="267" t="s">
        <v>121</v>
      </c>
      <c r="AY165" s="16" t="s">
        <v>142</v>
      </c>
      <c r="BE165" s="150">
        <f>IF(N165="základná",J165,0)</f>
        <v>0</v>
      </c>
      <c r="BF165" s="150">
        <f>IF(N165="znížená",J165,0)</f>
        <v>0</v>
      </c>
      <c r="BG165" s="150">
        <f>IF(N165="zákl. prenesená",J165,0)</f>
        <v>0</v>
      </c>
      <c r="BH165" s="150">
        <f>IF(N165="zníž. prenesená",J165,0)</f>
        <v>0</v>
      </c>
      <c r="BI165" s="150">
        <f>IF(N165="nulová",J165,0)</f>
        <v>0</v>
      </c>
      <c r="BJ165" s="16" t="s">
        <v>121</v>
      </c>
      <c r="BK165" s="150">
        <f>ROUND(I165*H165,2)</f>
        <v>0</v>
      </c>
      <c r="BL165" s="16" t="s">
        <v>227</v>
      </c>
      <c r="BM165" s="267" t="s">
        <v>228</v>
      </c>
    </row>
    <row r="166" s="13" customFormat="1">
      <c r="A166" s="13"/>
      <c r="B166" s="279"/>
      <c r="C166" s="280"/>
      <c r="D166" s="281" t="s">
        <v>156</v>
      </c>
      <c r="E166" s="290" t="s">
        <v>1</v>
      </c>
      <c r="F166" s="282" t="s">
        <v>229</v>
      </c>
      <c r="G166" s="280"/>
      <c r="H166" s="283">
        <v>2640</v>
      </c>
      <c r="I166" s="284"/>
      <c r="J166" s="280"/>
      <c r="K166" s="280"/>
      <c r="L166" s="285"/>
      <c r="M166" s="286"/>
      <c r="N166" s="287"/>
      <c r="O166" s="287"/>
      <c r="P166" s="287"/>
      <c r="Q166" s="287"/>
      <c r="R166" s="287"/>
      <c r="S166" s="287"/>
      <c r="T166" s="28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9" t="s">
        <v>156</v>
      </c>
      <c r="AU166" s="289" t="s">
        <v>121</v>
      </c>
      <c r="AV166" s="13" t="s">
        <v>121</v>
      </c>
      <c r="AW166" s="13" t="s">
        <v>32</v>
      </c>
      <c r="AX166" s="13" t="s">
        <v>77</v>
      </c>
      <c r="AY166" s="289" t="s">
        <v>142</v>
      </c>
    </row>
    <row r="167" s="14" customFormat="1">
      <c r="A167" s="14"/>
      <c r="B167" s="291"/>
      <c r="C167" s="292"/>
      <c r="D167" s="281" t="s">
        <v>156</v>
      </c>
      <c r="E167" s="293" t="s">
        <v>1</v>
      </c>
      <c r="F167" s="294" t="s">
        <v>204</v>
      </c>
      <c r="G167" s="292"/>
      <c r="H167" s="295">
        <v>2640</v>
      </c>
      <c r="I167" s="296"/>
      <c r="J167" s="292"/>
      <c r="K167" s="292"/>
      <c r="L167" s="297"/>
      <c r="M167" s="298"/>
      <c r="N167" s="299"/>
      <c r="O167" s="299"/>
      <c r="P167" s="299"/>
      <c r="Q167" s="299"/>
      <c r="R167" s="299"/>
      <c r="S167" s="299"/>
      <c r="T167" s="30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301" t="s">
        <v>156</v>
      </c>
      <c r="AU167" s="301" t="s">
        <v>121</v>
      </c>
      <c r="AV167" s="14" t="s">
        <v>149</v>
      </c>
      <c r="AW167" s="14" t="s">
        <v>32</v>
      </c>
      <c r="AX167" s="14" t="s">
        <v>85</v>
      </c>
      <c r="AY167" s="301" t="s">
        <v>142</v>
      </c>
    </row>
    <row r="168" s="12" customFormat="1" ht="25.92" customHeight="1">
      <c r="A168" s="12"/>
      <c r="B168" s="240"/>
      <c r="C168" s="241"/>
      <c r="D168" s="242" t="s">
        <v>76</v>
      </c>
      <c r="E168" s="243" t="s">
        <v>230</v>
      </c>
      <c r="F168" s="243" t="s">
        <v>231</v>
      </c>
      <c r="G168" s="241"/>
      <c r="H168" s="241"/>
      <c r="I168" s="244"/>
      <c r="J168" s="219">
        <f>BK168</f>
        <v>0</v>
      </c>
      <c r="K168" s="241"/>
      <c r="L168" s="245"/>
      <c r="M168" s="246"/>
      <c r="N168" s="247"/>
      <c r="O168" s="247"/>
      <c r="P168" s="248">
        <f>SUM(P169:P172)</f>
        <v>0</v>
      </c>
      <c r="Q168" s="247"/>
      <c r="R168" s="248">
        <f>SUM(R169:R172)</f>
        <v>0</v>
      </c>
      <c r="S168" s="247"/>
      <c r="T168" s="249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0" t="s">
        <v>85</v>
      </c>
      <c r="AT168" s="251" t="s">
        <v>76</v>
      </c>
      <c r="AU168" s="251" t="s">
        <v>77</v>
      </c>
      <c r="AY168" s="250" t="s">
        <v>142</v>
      </c>
      <c r="BK168" s="252">
        <f>SUM(BK169:BK172)</f>
        <v>0</v>
      </c>
    </row>
    <row r="169" s="2" customFormat="1" ht="49.05" customHeight="1">
      <c r="A169" s="39"/>
      <c r="B169" s="40"/>
      <c r="C169" s="255" t="s">
        <v>201</v>
      </c>
      <c r="D169" s="255" t="s">
        <v>145</v>
      </c>
      <c r="E169" s="256" t="s">
        <v>232</v>
      </c>
      <c r="F169" s="257" t="s">
        <v>233</v>
      </c>
      <c r="G169" s="258" t="s">
        <v>1</v>
      </c>
      <c r="H169" s="259">
        <v>0</v>
      </c>
      <c r="I169" s="260"/>
      <c r="J169" s="261">
        <f>ROUND(I169*H169,2)</f>
        <v>0</v>
      </c>
      <c r="K169" s="262"/>
      <c r="L169" s="42"/>
      <c r="M169" s="263" t="s">
        <v>1</v>
      </c>
      <c r="N169" s="264" t="s">
        <v>43</v>
      </c>
      <c r="O169" s="98"/>
      <c r="P169" s="265">
        <f>O169*H169</f>
        <v>0</v>
      </c>
      <c r="Q169" s="265">
        <v>0</v>
      </c>
      <c r="R169" s="265">
        <f>Q169*H169</f>
        <v>0</v>
      </c>
      <c r="S169" s="265">
        <v>0</v>
      </c>
      <c r="T169" s="26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67" t="s">
        <v>234</v>
      </c>
      <c r="AT169" s="267" t="s">
        <v>145</v>
      </c>
      <c r="AU169" s="267" t="s">
        <v>85</v>
      </c>
      <c r="AY169" s="16" t="s">
        <v>142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6" t="s">
        <v>121</v>
      </c>
      <c r="BK169" s="150">
        <f>ROUND(I169*H169,2)</f>
        <v>0</v>
      </c>
      <c r="BL169" s="16" t="s">
        <v>234</v>
      </c>
      <c r="BM169" s="267" t="s">
        <v>235</v>
      </c>
    </row>
    <row r="170" s="2" customFormat="1">
      <c r="A170" s="39"/>
      <c r="B170" s="40"/>
      <c r="C170" s="41"/>
      <c r="D170" s="281" t="s">
        <v>236</v>
      </c>
      <c r="E170" s="41"/>
      <c r="F170" s="302" t="s">
        <v>237</v>
      </c>
      <c r="G170" s="41"/>
      <c r="H170" s="41"/>
      <c r="I170" s="225"/>
      <c r="J170" s="41"/>
      <c r="K170" s="41"/>
      <c r="L170" s="42"/>
      <c r="M170" s="303"/>
      <c r="N170" s="304"/>
      <c r="O170" s="98"/>
      <c r="P170" s="98"/>
      <c r="Q170" s="98"/>
      <c r="R170" s="98"/>
      <c r="S170" s="98"/>
      <c r="T170" s="9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6" t="s">
        <v>236</v>
      </c>
      <c r="AU170" s="16" t="s">
        <v>85</v>
      </c>
    </row>
    <row r="171" s="2" customFormat="1" ht="49.05" customHeight="1">
      <c r="A171" s="39"/>
      <c r="B171" s="40"/>
      <c r="C171" s="255" t="s">
        <v>238</v>
      </c>
      <c r="D171" s="255" t="s">
        <v>145</v>
      </c>
      <c r="E171" s="256" t="s">
        <v>239</v>
      </c>
      <c r="F171" s="257" t="s">
        <v>240</v>
      </c>
      <c r="G171" s="258" t="s">
        <v>1</v>
      </c>
      <c r="H171" s="259">
        <v>0</v>
      </c>
      <c r="I171" s="260"/>
      <c r="J171" s="261">
        <f>ROUND(I171*H171,2)</f>
        <v>0</v>
      </c>
      <c r="K171" s="262"/>
      <c r="L171" s="42"/>
      <c r="M171" s="263" t="s">
        <v>1</v>
      </c>
      <c r="N171" s="264" t="s">
        <v>43</v>
      </c>
      <c r="O171" s="98"/>
      <c r="P171" s="265">
        <f>O171*H171</f>
        <v>0</v>
      </c>
      <c r="Q171" s="265">
        <v>0</v>
      </c>
      <c r="R171" s="265">
        <f>Q171*H171</f>
        <v>0</v>
      </c>
      <c r="S171" s="265">
        <v>0</v>
      </c>
      <c r="T171" s="26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67" t="s">
        <v>234</v>
      </c>
      <c r="AT171" s="267" t="s">
        <v>145</v>
      </c>
      <c r="AU171" s="267" t="s">
        <v>85</v>
      </c>
      <c r="AY171" s="16" t="s">
        <v>142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6" t="s">
        <v>121</v>
      </c>
      <c r="BK171" s="150">
        <f>ROUND(I171*H171,2)</f>
        <v>0</v>
      </c>
      <c r="BL171" s="16" t="s">
        <v>234</v>
      </c>
      <c r="BM171" s="267" t="s">
        <v>241</v>
      </c>
    </row>
    <row r="172" s="2" customFormat="1" ht="49.05" customHeight="1">
      <c r="A172" s="39"/>
      <c r="B172" s="40"/>
      <c r="C172" s="255" t="s">
        <v>242</v>
      </c>
      <c r="D172" s="255" t="s">
        <v>145</v>
      </c>
      <c r="E172" s="256" t="s">
        <v>243</v>
      </c>
      <c r="F172" s="257" t="s">
        <v>244</v>
      </c>
      <c r="G172" s="258" t="s">
        <v>1</v>
      </c>
      <c r="H172" s="259">
        <v>0</v>
      </c>
      <c r="I172" s="260"/>
      <c r="J172" s="261">
        <f>ROUND(I172*H172,2)</f>
        <v>0</v>
      </c>
      <c r="K172" s="262"/>
      <c r="L172" s="42"/>
      <c r="M172" s="263" t="s">
        <v>1</v>
      </c>
      <c r="N172" s="264" t="s">
        <v>43</v>
      </c>
      <c r="O172" s="98"/>
      <c r="P172" s="265">
        <f>O172*H172</f>
        <v>0</v>
      </c>
      <c r="Q172" s="265">
        <v>0</v>
      </c>
      <c r="R172" s="265">
        <f>Q172*H172</f>
        <v>0</v>
      </c>
      <c r="S172" s="265">
        <v>0</v>
      </c>
      <c r="T172" s="26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67" t="s">
        <v>234</v>
      </c>
      <c r="AT172" s="267" t="s">
        <v>145</v>
      </c>
      <c r="AU172" s="267" t="s">
        <v>85</v>
      </c>
      <c r="AY172" s="16" t="s">
        <v>142</v>
      </c>
      <c r="BE172" s="150">
        <f>IF(N172="základná",J172,0)</f>
        <v>0</v>
      </c>
      <c r="BF172" s="150">
        <f>IF(N172="znížená",J172,0)</f>
        <v>0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6" t="s">
        <v>121</v>
      </c>
      <c r="BK172" s="150">
        <f>ROUND(I172*H172,2)</f>
        <v>0</v>
      </c>
      <c r="BL172" s="16" t="s">
        <v>234</v>
      </c>
      <c r="BM172" s="267" t="s">
        <v>245</v>
      </c>
    </row>
    <row r="173" s="2" customFormat="1" ht="49.92" customHeight="1">
      <c r="A173" s="39"/>
      <c r="B173" s="40"/>
      <c r="C173" s="41"/>
      <c r="D173" s="41"/>
      <c r="E173" s="243" t="s">
        <v>246</v>
      </c>
      <c r="F173" s="243" t="s">
        <v>247</v>
      </c>
      <c r="G173" s="41"/>
      <c r="H173" s="41"/>
      <c r="I173" s="41"/>
      <c r="J173" s="219">
        <f>BK173</f>
        <v>0</v>
      </c>
      <c r="K173" s="41"/>
      <c r="L173" s="42"/>
      <c r="M173" s="303"/>
      <c r="N173" s="304"/>
      <c r="O173" s="98"/>
      <c r="P173" s="98"/>
      <c r="Q173" s="98"/>
      <c r="R173" s="98"/>
      <c r="S173" s="98"/>
      <c r="T173" s="9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76</v>
      </c>
      <c r="AU173" s="16" t="s">
        <v>77</v>
      </c>
      <c r="AY173" s="16" t="s">
        <v>248</v>
      </c>
      <c r="BK173" s="150">
        <f>SUM(BK174:BK178)</f>
        <v>0</v>
      </c>
    </row>
    <row r="174" s="2" customFormat="1" ht="16.32" customHeight="1">
      <c r="A174" s="39"/>
      <c r="B174" s="40"/>
      <c r="C174" s="305" t="s">
        <v>1</v>
      </c>
      <c r="D174" s="305" t="s">
        <v>145</v>
      </c>
      <c r="E174" s="306" t="s">
        <v>1</v>
      </c>
      <c r="F174" s="307" t="s">
        <v>1</v>
      </c>
      <c r="G174" s="308" t="s">
        <v>1</v>
      </c>
      <c r="H174" s="309"/>
      <c r="I174" s="310"/>
      <c r="J174" s="311">
        <f>BK174</f>
        <v>0</v>
      </c>
      <c r="K174" s="262"/>
      <c r="L174" s="42"/>
      <c r="M174" s="312" t="s">
        <v>1</v>
      </c>
      <c r="N174" s="313" t="s">
        <v>43</v>
      </c>
      <c r="O174" s="98"/>
      <c r="P174" s="98"/>
      <c r="Q174" s="98"/>
      <c r="R174" s="98"/>
      <c r="S174" s="98"/>
      <c r="T174" s="9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248</v>
      </c>
      <c r="AU174" s="16" t="s">
        <v>85</v>
      </c>
      <c r="AY174" s="16" t="s">
        <v>248</v>
      </c>
      <c r="BE174" s="150">
        <f>IF(N174="základná",J174,0)</f>
        <v>0</v>
      </c>
      <c r="BF174" s="150">
        <f>IF(N174="znížená",J174,0)</f>
        <v>0</v>
      </c>
      <c r="BG174" s="150">
        <f>IF(N174="zákl. prenesená",J174,0)</f>
        <v>0</v>
      </c>
      <c r="BH174" s="150">
        <f>IF(N174="zníž. prenesená",J174,0)</f>
        <v>0</v>
      </c>
      <c r="BI174" s="150">
        <f>IF(N174="nulová",J174,0)</f>
        <v>0</v>
      </c>
      <c r="BJ174" s="16" t="s">
        <v>121</v>
      </c>
      <c r="BK174" s="150">
        <f>I174*H174</f>
        <v>0</v>
      </c>
    </row>
    <row r="175" s="2" customFormat="1" ht="16.32" customHeight="1">
      <c r="A175" s="39"/>
      <c r="B175" s="40"/>
      <c r="C175" s="305" t="s">
        <v>1</v>
      </c>
      <c r="D175" s="305" t="s">
        <v>145</v>
      </c>
      <c r="E175" s="306" t="s">
        <v>1</v>
      </c>
      <c r="F175" s="307" t="s">
        <v>1</v>
      </c>
      <c r="G175" s="308" t="s">
        <v>1</v>
      </c>
      <c r="H175" s="309"/>
      <c r="I175" s="310"/>
      <c r="J175" s="311">
        <f>BK175</f>
        <v>0</v>
      </c>
      <c r="K175" s="262"/>
      <c r="L175" s="42"/>
      <c r="M175" s="312" t="s">
        <v>1</v>
      </c>
      <c r="N175" s="313" t="s">
        <v>43</v>
      </c>
      <c r="O175" s="98"/>
      <c r="P175" s="98"/>
      <c r="Q175" s="98"/>
      <c r="R175" s="98"/>
      <c r="S175" s="98"/>
      <c r="T175" s="9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6" t="s">
        <v>248</v>
      </c>
      <c r="AU175" s="16" t="s">
        <v>85</v>
      </c>
      <c r="AY175" s="16" t="s">
        <v>248</v>
      </c>
      <c r="BE175" s="150">
        <f>IF(N175="základná",J175,0)</f>
        <v>0</v>
      </c>
      <c r="BF175" s="150">
        <f>IF(N175="znížená",J175,0)</f>
        <v>0</v>
      </c>
      <c r="BG175" s="150">
        <f>IF(N175="zákl. prenesená",J175,0)</f>
        <v>0</v>
      </c>
      <c r="BH175" s="150">
        <f>IF(N175="zníž. prenesená",J175,0)</f>
        <v>0</v>
      </c>
      <c r="BI175" s="150">
        <f>IF(N175="nulová",J175,0)</f>
        <v>0</v>
      </c>
      <c r="BJ175" s="16" t="s">
        <v>121</v>
      </c>
      <c r="BK175" s="150">
        <f>I175*H175</f>
        <v>0</v>
      </c>
    </row>
    <row r="176" s="2" customFormat="1" ht="16.32" customHeight="1">
      <c r="A176" s="39"/>
      <c r="B176" s="40"/>
      <c r="C176" s="305" t="s">
        <v>1</v>
      </c>
      <c r="D176" s="305" t="s">
        <v>145</v>
      </c>
      <c r="E176" s="306" t="s">
        <v>1</v>
      </c>
      <c r="F176" s="307" t="s">
        <v>1</v>
      </c>
      <c r="G176" s="308" t="s">
        <v>1</v>
      </c>
      <c r="H176" s="309"/>
      <c r="I176" s="310"/>
      <c r="J176" s="311">
        <f>BK176</f>
        <v>0</v>
      </c>
      <c r="K176" s="262"/>
      <c r="L176" s="42"/>
      <c r="M176" s="312" t="s">
        <v>1</v>
      </c>
      <c r="N176" s="313" t="s">
        <v>43</v>
      </c>
      <c r="O176" s="98"/>
      <c r="P176" s="98"/>
      <c r="Q176" s="98"/>
      <c r="R176" s="98"/>
      <c r="S176" s="98"/>
      <c r="T176" s="9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248</v>
      </c>
      <c r="AU176" s="16" t="s">
        <v>85</v>
      </c>
      <c r="AY176" s="16" t="s">
        <v>248</v>
      </c>
      <c r="BE176" s="150">
        <f>IF(N176="základná",J176,0)</f>
        <v>0</v>
      </c>
      <c r="BF176" s="150">
        <f>IF(N176="znížená",J176,0)</f>
        <v>0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6" t="s">
        <v>121</v>
      </c>
      <c r="BK176" s="150">
        <f>I176*H176</f>
        <v>0</v>
      </c>
    </row>
    <row r="177" s="2" customFormat="1" ht="16.32" customHeight="1">
      <c r="A177" s="39"/>
      <c r="B177" s="40"/>
      <c r="C177" s="305" t="s">
        <v>1</v>
      </c>
      <c r="D177" s="305" t="s">
        <v>145</v>
      </c>
      <c r="E177" s="306" t="s">
        <v>1</v>
      </c>
      <c r="F177" s="307" t="s">
        <v>1</v>
      </c>
      <c r="G177" s="308" t="s">
        <v>1</v>
      </c>
      <c r="H177" s="309"/>
      <c r="I177" s="310"/>
      <c r="J177" s="311">
        <f>BK177</f>
        <v>0</v>
      </c>
      <c r="K177" s="262"/>
      <c r="L177" s="42"/>
      <c r="M177" s="312" t="s">
        <v>1</v>
      </c>
      <c r="N177" s="313" t="s">
        <v>43</v>
      </c>
      <c r="O177" s="98"/>
      <c r="P177" s="98"/>
      <c r="Q177" s="98"/>
      <c r="R177" s="98"/>
      <c r="S177" s="98"/>
      <c r="T177" s="9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248</v>
      </c>
      <c r="AU177" s="16" t="s">
        <v>85</v>
      </c>
      <c r="AY177" s="16" t="s">
        <v>248</v>
      </c>
      <c r="BE177" s="150">
        <f>IF(N177="základná",J177,0)</f>
        <v>0</v>
      </c>
      <c r="BF177" s="150">
        <f>IF(N177="znížená",J177,0)</f>
        <v>0</v>
      </c>
      <c r="BG177" s="150">
        <f>IF(N177="zákl. prenesená",J177,0)</f>
        <v>0</v>
      </c>
      <c r="BH177" s="150">
        <f>IF(N177="zníž. prenesená",J177,0)</f>
        <v>0</v>
      </c>
      <c r="BI177" s="150">
        <f>IF(N177="nulová",J177,0)</f>
        <v>0</v>
      </c>
      <c r="BJ177" s="16" t="s">
        <v>121</v>
      </c>
      <c r="BK177" s="150">
        <f>I177*H177</f>
        <v>0</v>
      </c>
    </row>
    <row r="178" s="2" customFormat="1" ht="16.32" customHeight="1">
      <c r="A178" s="39"/>
      <c r="B178" s="40"/>
      <c r="C178" s="305" t="s">
        <v>1</v>
      </c>
      <c r="D178" s="305" t="s">
        <v>145</v>
      </c>
      <c r="E178" s="306" t="s">
        <v>1</v>
      </c>
      <c r="F178" s="307" t="s">
        <v>1</v>
      </c>
      <c r="G178" s="308" t="s">
        <v>1</v>
      </c>
      <c r="H178" s="309"/>
      <c r="I178" s="310"/>
      <c r="J178" s="311">
        <f>BK178</f>
        <v>0</v>
      </c>
      <c r="K178" s="262"/>
      <c r="L178" s="42"/>
      <c r="M178" s="312" t="s">
        <v>1</v>
      </c>
      <c r="N178" s="313" t="s">
        <v>43</v>
      </c>
      <c r="O178" s="314"/>
      <c r="P178" s="314"/>
      <c r="Q178" s="314"/>
      <c r="R178" s="314"/>
      <c r="S178" s="314"/>
      <c r="T178" s="315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6" t="s">
        <v>248</v>
      </c>
      <c r="AU178" s="16" t="s">
        <v>85</v>
      </c>
      <c r="AY178" s="16" t="s">
        <v>248</v>
      </c>
      <c r="BE178" s="150">
        <f>IF(N178="základná",J178,0)</f>
        <v>0</v>
      </c>
      <c r="BF178" s="150">
        <f>IF(N178="znížená",J178,0)</f>
        <v>0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6" t="s">
        <v>121</v>
      </c>
      <c r="BK178" s="150">
        <f>I178*H178</f>
        <v>0</v>
      </c>
    </row>
    <row r="179" s="2" customFormat="1" ht="6.96" customHeight="1">
      <c r="A179" s="39"/>
      <c r="B179" s="73"/>
      <c r="C179" s="74"/>
      <c r="D179" s="74"/>
      <c r="E179" s="74"/>
      <c r="F179" s="74"/>
      <c r="G179" s="74"/>
      <c r="H179" s="74"/>
      <c r="I179" s="74"/>
      <c r="J179" s="74"/>
      <c r="K179" s="74"/>
      <c r="L179" s="42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USrxTZVMIN3wn8NxEV0ndn1a43jFdmJNuLc873o0D/gPbQiT9MUVgbWMpfY4cTZxIbRZHiRkZUaAMv3kSo1coA==" hashValue="BUwqLUIvJOfEWXCETu785ZzPQZjP6axfUNnITpy2Ee+/8GRr5zAiSt9qRP+WAFbm2YHukTCqfS0RdCPtXjvn8g==" algorithmName="SHA-512" password="C549"/>
  <autoFilter ref="C135:K178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dataValidations count="2">
    <dataValidation type="list" allowBlank="1" showInputMessage="1" showErrorMessage="1" error="Povolené sú hodnoty K, M." sqref="D174:D179">
      <formula1>"K, M"</formula1>
    </dataValidation>
    <dataValidation type="list" allowBlank="1" showInputMessage="1" showErrorMessage="1" error="Povolené sú hodnoty základná, znížená, nulová." sqref="N174:N17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9"/>
      <c r="AT3" s="16" t="s">
        <v>77</v>
      </c>
    </row>
    <row r="4" s="1" customFormat="1" ht="24.96" customHeight="1">
      <c r="B4" s="19"/>
      <c r="D4" s="160" t="s">
        <v>99</v>
      </c>
      <c r="L4" s="19"/>
      <c r="M4" s="161" t="s">
        <v>9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62" t="s">
        <v>15</v>
      </c>
      <c r="L6" s="19"/>
    </row>
    <row r="7" s="1" customFormat="1" ht="16.5" customHeight="1">
      <c r="B7" s="19"/>
      <c r="E7" s="163" t="str">
        <f>'Rekapitulácia stavby'!K6</f>
        <v>Vozovňa Petržálka</v>
      </c>
      <c r="F7" s="162"/>
      <c r="G7" s="162"/>
      <c r="H7" s="162"/>
      <c r="L7" s="19"/>
    </row>
    <row r="8" s="2" customFormat="1" ht="12" customHeight="1">
      <c r="A8" s="39"/>
      <c r="B8" s="42"/>
      <c r="C8" s="39"/>
      <c r="D8" s="162" t="s">
        <v>100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64" t="s">
        <v>249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62" t="s">
        <v>17</v>
      </c>
      <c r="E11" s="39"/>
      <c r="F11" s="165" t="s">
        <v>1</v>
      </c>
      <c r="G11" s="39"/>
      <c r="H11" s="39"/>
      <c r="I11" s="162" t="s">
        <v>18</v>
      </c>
      <c r="J11" s="165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62" t="s">
        <v>19</v>
      </c>
      <c r="E12" s="39"/>
      <c r="F12" s="165" t="s">
        <v>20</v>
      </c>
      <c r="G12" s="39"/>
      <c r="H12" s="39"/>
      <c r="I12" s="162" t="s">
        <v>21</v>
      </c>
      <c r="J12" s="166" t="str">
        <f>'Rekapitulácia stavby'!AN8</f>
        <v>24. 9. 2025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62" t="s">
        <v>23</v>
      </c>
      <c r="E14" s="39"/>
      <c r="F14" s="39"/>
      <c r="G14" s="39"/>
      <c r="H14" s="39"/>
      <c r="I14" s="162" t="s">
        <v>24</v>
      </c>
      <c r="J14" s="165" t="s">
        <v>25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5" t="s">
        <v>26</v>
      </c>
      <c r="F15" s="39"/>
      <c r="G15" s="39"/>
      <c r="H15" s="39"/>
      <c r="I15" s="162" t="s">
        <v>27</v>
      </c>
      <c r="J15" s="165" t="s">
        <v>28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62" t="s">
        <v>29</v>
      </c>
      <c r="E17" s="39"/>
      <c r="F17" s="39"/>
      <c r="G17" s="39"/>
      <c r="H17" s="39"/>
      <c r="I17" s="162" t="s">
        <v>24</v>
      </c>
      <c r="J17" s="32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'Rekapitulácia stavby'!E14</f>
        <v>Vyplň údaj</v>
      </c>
      <c r="F18" s="165"/>
      <c r="G18" s="165"/>
      <c r="H18" s="165"/>
      <c r="I18" s="162" t="s">
        <v>27</v>
      </c>
      <c r="J18" s="32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62" t="s">
        <v>31</v>
      </c>
      <c r="E20" s="39"/>
      <c r="F20" s="39"/>
      <c r="G20" s="39"/>
      <c r="H20" s="39"/>
      <c r="I20" s="162" t="s">
        <v>24</v>
      </c>
      <c r="J20" s="165" t="str">
        <f>IF('Rekapitulácia stavby'!AN16="","",'Rekapitulácia stavby'!AN16)</f>
        <v/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5" t="str">
        <f>IF('Rekapitulácia stavby'!E17="","",'Rekapitulácia stavby'!E17)</f>
        <v xml:space="preserve"> </v>
      </c>
      <c r="F21" s="39"/>
      <c r="G21" s="39"/>
      <c r="H21" s="39"/>
      <c r="I21" s="162" t="s">
        <v>27</v>
      </c>
      <c r="J21" s="165" t="str">
        <f>IF('Rekapitulácia stavby'!AN17="","",'Rekapitulácia stavby'!AN17)</f>
        <v/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62" t="s">
        <v>33</v>
      </c>
      <c r="E23" s="39"/>
      <c r="F23" s="39"/>
      <c r="G23" s="39"/>
      <c r="H23" s="39"/>
      <c r="I23" s="162" t="s">
        <v>24</v>
      </c>
      <c r="J23" s="165" t="str">
        <f>IF('Rekapitulácia stavby'!AN19="","",'Rekapitulácia stavby'!AN19)</f>
        <v/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5" t="str">
        <f>IF('Rekapitulácia stavby'!E20="","",'Rekapitulácia stavby'!E20)</f>
        <v xml:space="preserve"> </v>
      </c>
      <c r="F24" s="39"/>
      <c r="G24" s="39"/>
      <c r="H24" s="39"/>
      <c r="I24" s="162" t="s">
        <v>27</v>
      </c>
      <c r="J24" s="165" t="str">
        <f>IF('Rekapitulácia stavby'!AN20="","",'Rekapitulácia stavby'!AN20)</f>
        <v/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62" t="s">
        <v>34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71"/>
      <c r="E29" s="171"/>
      <c r="F29" s="171"/>
      <c r="G29" s="171"/>
      <c r="H29" s="171"/>
      <c r="I29" s="171"/>
      <c r="J29" s="171"/>
      <c r="K29" s="171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5" t="s">
        <v>102</v>
      </c>
      <c r="E30" s="39"/>
      <c r="F30" s="39"/>
      <c r="G30" s="39"/>
      <c r="H30" s="39"/>
      <c r="I30" s="39"/>
      <c r="J30" s="172">
        <f>J96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3" t="s">
        <v>93</v>
      </c>
      <c r="E31" s="39"/>
      <c r="F31" s="39"/>
      <c r="G31" s="39"/>
      <c r="H31" s="39"/>
      <c r="I31" s="39"/>
      <c r="J31" s="172">
        <f>J103</f>
        <v>0</v>
      </c>
      <c r="K31" s="39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4" t="s">
        <v>37</v>
      </c>
      <c r="E32" s="39"/>
      <c r="F32" s="39"/>
      <c r="G32" s="39"/>
      <c r="H32" s="39"/>
      <c r="I32" s="39"/>
      <c r="J32" s="175">
        <f>ROUND(J30 + J31,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6" t="s">
        <v>39</v>
      </c>
      <c r="G34" s="39"/>
      <c r="H34" s="39"/>
      <c r="I34" s="176" t="s">
        <v>38</v>
      </c>
      <c r="J34" s="176" t="s">
        <v>40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7" t="s">
        <v>41</v>
      </c>
      <c r="E35" s="178" t="s">
        <v>42</v>
      </c>
      <c r="F35" s="179">
        <f>ROUND((ROUND((SUM(BE103:BE110) + SUM(BE130:BE142)),  2) + SUM(BE144:BE148)), 2)</f>
        <v>0</v>
      </c>
      <c r="G35" s="180"/>
      <c r="H35" s="180"/>
      <c r="I35" s="181">
        <v>0.23000000000000001</v>
      </c>
      <c r="J35" s="179">
        <f>ROUND((ROUND(((SUM(BE103:BE110) + SUM(BE130:BE142))*I35),  2) + (SUM(BE144:BE148)*I35)),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78" t="s">
        <v>43</v>
      </c>
      <c r="F36" s="179">
        <f>ROUND((ROUND((SUM(BF103:BF110) + SUM(BF130:BF142)),  2) + SUM(BF144:BF148)), 2)</f>
        <v>0</v>
      </c>
      <c r="G36" s="180"/>
      <c r="H36" s="180"/>
      <c r="I36" s="181">
        <v>0.23000000000000001</v>
      </c>
      <c r="J36" s="179">
        <f>ROUND((ROUND(((SUM(BF103:BF110) + SUM(BF130:BF142))*I36),  2) + (SUM(BF144:BF148)*I36)),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2" t="s">
        <v>44</v>
      </c>
      <c r="F37" s="182">
        <f>ROUND((ROUND((SUM(BG103:BG110) + SUM(BG130:BG142)),  2) + SUM(BG144:BG148)), 2)</f>
        <v>0</v>
      </c>
      <c r="G37" s="39"/>
      <c r="H37" s="39"/>
      <c r="I37" s="183">
        <v>0.23000000000000001</v>
      </c>
      <c r="J37" s="18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2" t="s">
        <v>45</v>
      </c>
      <c r="F38" s="182">
        <f>ROUND((ROUND((SUM(BH103:BH110) + SUM(BH130:BH142)),  2) + SUM(BH144:BH148)), 2)</f>
        <v>0</v>
      </c>
      <c r="G38" s="39"/>
      <c r="H38" s="39"/>
      <c r="I38" s="183">
        <v>0.23000000000000001</v>
      </c>
      <c r="J38" s="182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78" t="s">
        <v>46</v>
      </c>
      <c r="F39" s="179">
        <f>ROUND((ROUND((SUM(BI103:BI110) + SUM(BI130:BI142)),  2) + SUM(BI144:BI148)), 2)</f>
        <v>0</v>
      </c>
      <c r="G39" s="180"/>
      <c r="H39" s="180"/>
      <c r="I39" s="181">
        <v>0</v>
      </c>
      <c r="J39" s="179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4"/>
      <c r="D41" s="185" t="s">
        <v>47</v>
      </c>
      <c r="E41" s="186"/>
      <c r="F41" s="186"/>
      <c r="G41" s="187" t="s">
        <v>48</v>
      </c>
      <c r="H41" s="188" t="s">
        <v>49</v>
      </c>
      <c r="I41" s="186"/>
      <c r="J41" s="189">
        <f>SUM(J32:J39)</f>
        <v>0</v>
      </c>
      <c r="K41" s="190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70"/>
      <c r="D50" s="191" t="s">
        <v>50</v>
      </c>
      <c r="E50" s="192"/>
      <c r="F50" s="192"/>
      <c r="G50" s="191" t="s">
        <v>51</v>
      </c>
      <c r="H50" s="192"/>
      <c r="I50" s="192"/>
      <c r="J50" s="192"/>
      <c r="K50" s="192"/>
      <c r="L50" s="70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3" t="s">
        <v>52</v>
      </c>
      <c r="E61" s="194"/>
      <c r="F61" s="195" t="s">
        <v>53</v>
      </c>
      <c r="G61" s="193" t="s">
        <v>52</v>
      </c>
      <c r="H61" s="194"/>
      <c r="I61" s="194"/>
      <c r="J61" s="196" t="s">
        <v>53</v>
      </c>
      <c r="K61" s="194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91" t="s">
        <v>54</v>
      </c>
      <c r="E65" s="197"/>
      <c r="F65" s="197"/>
      <c r="G65" s="191" t="s">
        <v>55</v>
      </c>
      <c r="H65" s="197"/>
      <c r="I65" s="197"/>
      <c r="J65" s="197"/>
      <c r="K65" s="197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3" t="s">
        <v>52</v>
      </c>
      <c r="E76" s="194"/>
      <c r="F76" s="195" t="s">
        <v>53</v>
      </c>
      <c r="G76" s="193" t="s">
        <v>52</v>
      </c>
      <c r="H76" s="194"/>
      <c r="I76" s="194"/>
      <c r="J76" s="196" t="s">
        <v>53</v>
      </c>
      <c r="K76" s="194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200"/>
      <c r="C81" s="201"/>
      <c r="D81" s="201"/>
      <c r="E81" s="201"/>
      <c r="F81" s="201"/>
      <c r="G81" s="201"/>
      <c r="H81" s="201"/>
      <c r="I81" s="201"/>
      <c r="J81" s="201"/>
      <c r="K81" s="201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103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02" t="str">
        <f>E7</f>
        <v>Vozovňa Petržálka</v>
      </c>
      <c r="F85" s="31"/>
      <c r="G85" s="31"/>
      <c r="H85" s="3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100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 xml:space="preserve">05 - Kontrola/oprava/výmena cca 30% ostnateho drôtu 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19</v>
      </c>
      <c r="D89" s="41"/>
      <c r="E89" s="41"/>
      <c r="F89" s="26" t="str">
        <f>F12</f>
        <v xml:space="preserve"> </v>
      </c>
      <c r="G89" s="41"/>
      <c r="H89" s="41"/>
      <c r="I89" s="31" t="s">
        <v>21</v>
      </c>
      <c r="J89" s="86" t="str">
        <f>IF(J12="","",J12)</f>
        <v>24. 9. 2025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23</v>
      </c>
      <c r="D91" s="41"/>
      <c r="E91" s="41"/>
      <c r="F91" s="26" t="str">
        <f>E15</f>
        <v>Dopravný podnik Bratislava, akciová spoločnosť</v>
      </c>
      <c r="G91" s="41"/>
      <c r="H91" s="41"/>
      <c r="I91" s="31" t="s">
        <v>31</v>
      </c>
      <c r="J91" s="35" t="str">
        <f>E21</f>
        <v xml:space="preserve"> 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 xml:space="preserve"> 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3" t="s">
        <v>104</v>
      </c>
      <c r="D94" s="156"/>
      <c r="E94" s="156"/>
      <c r="F94" s="156"/>
      <c r="G94" s="156"/>
      <c r="H94" s="156"/>
      <c r="I94" s="156"/>
      <c r="J94" s="204" t="s">
        <v>105</v>
      </c>
      <c r="K94" s="15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5" t="s">
        <v>106</v>
      </c>
      <c r="D96" s="41"/>
      <c r="E96" s="41"/>
      <c r="F96" s="41"/>
      <c r="G96" s="41"/>
      <c r="H96" s="41"/>
      <c r="I96" s="41"/>
      <c r="J96" s="117">
        <f>J130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107</v>
      </c>
    </row>
    <row r="97" s="9" customFormat="1" ht="24.96" customHeight="1">
      <c r="A97" s="9"/>
      <c r="B97" s="206"/>
      <c r="C97" s="207"/>
      <c r="D97" s="208" t="s">
        <v>112</v>
      </c>
      <c r="E97" s="209"/>
      <c r="F97" s="209"/>
      <c r="G97" s="209"/>
      <c r="H97" s="209"/>
      <c r="I97" s="209"/>
      <c r="J97" s="210">
        <f>J131</f>
        <v>0</v>
      </c>
      <c r="K97" s="207"/>
      <c r="L97" s="21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2"/>
      <c r="C98" s="213"/>
      <c r="D98" s="214" t="s">
        <v>113</v>
      </c>
      <c r="E98" s="215"/>
      <c r="F98" s="215"/>
      <c r="G98" s="215"/>
      <c r="H98" s="215"/>
      <c r="I98" s="215"/>
      <c r="J98" s="216">
        <f>J132</f>
        <v>0</v>
      </c>
      <c r="K98" s="213"/>
      <c r="L98" s="21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206"/>
      <c r="C99" s="207"/>
      <c r="D99" s="208" t="s">
        <v>116</v>
      </c>
      <c r="E99" s="209"/>
      <c r="F99" s="209"/>
      <c r="G99" s="209"/>
      <c r="H99" s="209"/>
      <c r="I99" s="209"/>
      <c r="J99" s="210">
        <f>J138</f>
        <v>0</v>
      </c>
      <c r="K99" s="207"/>
      <c r="L99" s="21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1.84" customHeight="1">
      <c r="A100" s="9"/>
      <c r="B100" s="206"/>
      <c r="C100" s="207"/>
      <c r="D100" s="218" t="s">
        <v>117</v>
      </c>
      <c r="E100" s="207"/>
      <c r="F100" s="207"/>
      <c r="G100" s="207"/>
      <c r="H100" s="207"/>
      <c r="I100" s="207"/>
      <c r="J100" s="219">
        <f>J143</f>
        <v>0</v>
      </c>
      <c r="K100" s="207"/>
      <c r="L100" s="21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205" t="s">
        <v>118</v>
      </c>
      <c r="D103" s="41"/>
      <c r="E103" s="41"/>
      <c r="F103" s="41"/>
      <c r="G103" s="41"/>
      <c r="H103" s="41"/>
      <c r="I103" s="41"/>
      <c r="J103" s="220">
        <f>ROUND(J104 + J105 + J106 + J107 + J108 + J109,2)</f>
        <v>0</v>
      </c>
      <c r="K103" s="41"/>
      <c r="L103" s="70"/>
      <c r="N103" s="221" t="s">
        <v>41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51" t="s">
        <v>119</v>
      </c>
      <c r="E104" s="144"/>
      <c r="F104" s="144"/>
      <c r="G104" s="41"/>
      <c r="H104" s="41"/>
      <c r="I104" s="41"/>
      <c r="J104" s="145">
        <v>0</v>
      </c>
      <c r="K104" s="41"/>
      <c r="L104" s="222"/>
      <c r="M104" s="223"/>
      <c r="N104" s="224" t="s">
        <v>43</v>
      </c>
      <c r="O104" s="223"/>
      <c r="P104" s="223"/>
      <c r="Q104" s="223"/>
      <c r="R104" s="223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3"/>
      <c r="AG104" s="223"/>
      <c r="AH104" s="223"/>
      <c r="AI104" s="223"/>
      <c r="AJ104" s="223"/>
      <c r="AK104" s="223"/>
      <c r="AL104" s="223"/>
      <c r="AM104" s="223"/>
      <c r="AN104" s="223"/>
      <c r="AO104" s="223"/>
      <c r="AP104" s="223"/>
      <c r="AQ104" s="223"/>
      <c r="AR104" s="223"/>
      <c r="AS104" s="223"/>
      <c r="AT104" s="223"/>
      <c r="AU104" s="223"/>
      <c r="AV104" s="223"/>
      <c r="AW104" s="223"/>
      <c r="AX104" s="223"/>
      <c r="AY104" s="226" t="s">
        <v>120</v>
      </c>
      <c r="AZ104" s="223"/>
      <c r="BA104" s="223"/>
      <c r="BB104" s="223"/>
      <c r="BC104" s="223"/>
      <c r="BD104" s="223"/>
      <c r="BE104" s="227">
        <f>IF(N104="základná",J104,0)</f>
        <v>0</v>
      </c>
      <c r="BF104" s="227">
        <f>IF(N104="znížená",J104,0)</f>
        <v>0</v>
      </c>
      <c r="BG104" s="227">
        <f>IF(N104="zákl. prenesená",J104,0)</f>
        <v>0</v>
      </c>
      <c r="BH104" s="227">
        <f>IF(N104="zníž. prenesená",J104,0)</f>
        <v>0</v>
      </c>
      <c r="BI104" s="227">
        <f>IF(N104="nulová",J104,0)</f>
        <v>0</v>
      </c>
      <c r="BJ104" s="226" t="s">
        <v>121</v>
      </c>
      <c r="BK104" s="223"/>
      <c r="BL104" s="223"/>
      <c r="BM104" s="223"/>
    </row>
    <row r="105" s="2" customFormat="1" ht="18" customHeight="1">
      <c r="A105" s="39"/>
      <c r="B105" s="40"/>
      <c r="C105" s="41"/>
      <c r="D105" s="151" t="s">
        <v>122</v>
      </c>
      <c r="E105" s="144"/>
      <c r="F105" s="144"/>
      <c r="G105" s="41"/>
      <c r="H105" s="41"/>
      <c r="I105" s="41"/>
      <c r="J105" s="145">
        <v>0</v>
      </c>
      <c r="K105" s="41"/>
      <c r="L105" s="222"/>
      <c r="M105" s="223"/>
      <c r="N105" s="224" t="s">
        <v>43</v>
      </c>
      <c r="O105" s="223"/>
      <c r="P105" s="223"/>
      <c r="Q105" s="223"/>
      <c r="R105" s="223"/>
      <c r="S105" s="225"/>
      <c r="T105" s="225"/>
      <c r="U105" s="225"/>
      <c r="V105" s="225"/>
      <c r="W105" s="225"/>
      <c r="X105" s="225"/>
      <c r="Y105" s="225"/>
      <c r="Z105" s="225"/>
      <c r="AA105" s="225"/>
      <c r="AB105" s="225"/>
      <c r="AC105" s="225"/>
      <c r="AD105" s="225"/>
      <c r="AE105" s="225"/>
      <c r="AF105" s="223"/>
      <c r="AG105" s="223"/>
      <c r="AH105" s="223"/>
      <c r="AI105" s="223"/>
      <c r="AJ105" s="223"/>
      <c r="AK105" s="223"/>
      <c r="AL105" s="223"/>
      <c r="AM105" s="223"/>
      <c r="AN105" s="223"/>
      <c r="AO105" s="223"/>
      <c r="AP105" s="223"/>
      <c r="AQ105" s="223"/>
      <c r="AR105" s="223"/>
      <c r="AS105" s="223"/>
      <c r="AT105" s="223"/>
      <c r="AU105" s="223"/>
      <c r="AV105" s="223"/>
      <c r="AW105" s="223"/>
      <c r="AX105" s="223"/>
      <c r="AY105" s="226" t="s">
        <v>120</v>
      </c>
      <c r="AZ105" s="223"/>
      <c r="BA105" s="223"/>
      <c r="BB105" s="223"/>
      <c r="BC105" s="223"/>
      <c r="BD105" s="223"/>
      <c r="BE105" s="227">
        <f>IF(N105="základná",J105,0)</f>
        <v>0</v>
      </c>
      <c r="BF105" s="227">
        <f>IF(N105="znížená",J105,0)</f>
        <v>0</v>
      </c>
      <c r="BG105" s="227">
        <f>IF(N105="zákl. prenesená",J105,0)</f>
        <v>0</v>
      </c>
      <c r="BH105" s="227">
        <f>IF(N105="zníž. prenesená",J105,0)</f>
        <v>0</v>
      </c>
      <c r="BI105" s="227">
        <f>IF(N105="nulová",J105,0)</f>
        <v>0</v>
      </c>
      <c r="BJ105" s="226" t="s">
        <v>121</v>
      </c>
      <c r="BK105" s="223"/>
      <c r="BL105" s="223"/>
      <c r="BM105" s="223"/>
    </row>
    <row r="106" s="2" customFormat="1" ht="18" customHeight="1">
      <c r="A106" s="39"/>
      <c r="B106" s="40"/>
      <c r="C106" s="41"/>
      <c r="D106" s="151" t="s">
        <v>123</v>
      </c>
      <c r="E106" s="144"/>
      <c r="F106" s="144"/>
      <c r="G106" s="41"/>
      <c r="H106" s="41"/>
      <c r="I106" s="41"/>
      <c r="J106" s="145">
        <v>0</v>
      </c>
      <c r="K106" s="41"/>
      <c r="L106" s="222"/>
      <c r="M106" s="223"/>
      <c r="N106" s="224" t="s">
        <v>43</v>
      </c>
      <c r="O106" s="223"/>
      <c r="P106" s="223"/>
      <c r="Q106" s="223"/>
      <c r="R106" s="223"/>
      <c r="S106" s="225"/>
      <c r="T106" s="225"/>
      <c r="U106" s="225"/>
      <c r="V106" s="225"/>
      <c r="W106" s="225"/>
      <c r="X106" s="225"/>
      <c r="Y106" s="225"/>
      <c r="Z106" s="225"/>
      <c r="AA106" s="225"/>
      <c r="AB106" s="225"/>
      <c r="AC106" s="225"/>
      <c r="AD106" s="225"/>
      <c r="AE106" s="225"/>
      <c r="AF106" s="223"/>
      <c r="AG106" s="223"/>
      <c r="AH106" s="223"/>
      <c r="AI106" s="223"/>
      <c r="AJ106" s="223"/>
      <c r="AK106" s="223"/>
      <c r="AL106" s="223"/>
      <c r="AM106" s="223"/>
      <c r="AN106" s="223"/>
      <c r="AO106" s="223"/>
      <c r="AP106" s="223"/>
      <c r="AQ106" s="223"/>
      <c r="AR106" s="223"/>
      <c r="AS106" s="223"/>
      <c r="AT106" s="223"/>
      <c r="AU106" s="223"/>
      <c r="AV106" s="223"/>
      <c r="AW106" s="223"/>
      <c r="AX106" s="223"/>
      <c r="AY106" s="226" t="s">
        <v>120</v>
      </c>
      <c r="AZ106" s="223"/>
      <c r="BA106" s="223"/>
      <c r="BB106" s="223"/>
      <c r="BC106" s="223"/>
      <c r="BD106" s="223"/>
      <c r="BE106" s="227">
        <f>IF(N106="základná",J106,0)</f>
        <v>0</v>
      </c>
      <c r="BF106" s="227">
        <f>IF(N106="znížená",J106,0)</f>
        <v>0</v>
      </c>
      <c r="BG106" s="227">
        <f>IF(N106="zákl. prenesená",J106,0)</f>
        <v>0</v>
      </c>
      <c r="BH106" s="227">
        <f>IF(N106="zníž. prenesená",J106,0)</f>
        <v>0</v>
      </c>
      <c r="BI106" s="227">
        <f>IF(N106="nulová",J106,0)</f>
        <v>0</v>
      </c>
      <c r="BJ106" s="226" t="s">
        <v>121</v>
      </c>
      <c r="BK106" s="223"/>
      <c r="BL106" s="223"/>
      <c r="BM106" s="223"/>
    </row>
    <row r="107" s="2" customFormat="1" ht="18" customHeight="1">
      <c r="A107" s="39"/>
      <c r="B107" s="40"/>
      <c r="C107" s="41"/>
      <c r="D107" s="151" t="s">
        <v>124</v>
      </c>
      <c r="E107" s="144"/>
      <c r="F107" s="144"/>
      <c r="G107" s="41"/>
      <c r="H107" s="41"/>
      <c r="I107" s="41"/>
      <c r="J107" s="145">
        <v>0</v>
      </c>
      <c r="K107" s="41"/>
      <c r="L107" s="222"/>
      <c r="M107" s="223"/>
      <c r="N107" s="224" t="s">
        <v>43</v>
      </c>
      <c r="O107" s="223"/>
      <c r="P107" s="223"/>
      <c r="Q107" s="223"/>
      <c r="R107" s="223"/>
      <c r="S107" s="225"/>
      <c r="T107" s="225"/>
      <c r="U107" s="225"/>
      <c r="V107" s="225"/>
      <c r="W107" s="225"/>
      <c r="X107" s="225"/>
      <c r="Y107" s="225"/>
      <c r="Z107" s="225"/>
      <c r="AA107" s="225"/>
      <c r="AB107" s="225"/>
      <c r="AC107" s="225"/>
      <c r="AD107" s="225"/>
      <c r="AE107" s="225"/>
      <c r="AF107" s="223"/>
      <c r="AG107" s="223"/>
      <c r="AH107" s="223"/>
      <c r="AI107" s="223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23"/>
      <c r="AV107" s="223"/>
      <c r="AW107" s="223"/>
      <c r="AX107" s="223"/>
      <c r="AY107" s="226" t="s">
        <v>120</v>
      </c>
      <c r="AZ107" s="223"/>
      <c r="BA107" s="223"/>
      <c r="BB107" s="223"/>
      <c r="BC107" s="223"/>
      <c r="BD107" s="223"/>
      <c r="BE107" s="227">
        <f>IF(N107="základná",J107,0)</f>
        <v>0</v>
      </c>
      <c r="BF107" s="227">
        <f>IF(N107="znížená",J107,0)</f>
        <v>0</v>
      </c>
      <c r="BG107" s="227">
        <f>IF(N107="zákl. prenesená",J107,0)</f>
        <v>0</v>
      </c>
      <c r="BH107" s="227">
        <f>IF(N107="zníž. prenesená",J107,0)</f>
        <v>0</v>
      </c>
      <c r="BI107" s="227">
        <f>IF(N107="nulová",J107,0)</f>
        <v>0</v>
      </c>
      <c r="BJ107" s="226" t="s">
        <v>121</v>
      </c>
      <c r="BK107" s="223"/>
      <c r="BL107" s="223"/>
      <c r="BM107" s="223"/>
    </row>
    <row r="108" s="2" customFormat="1" ht="18" customHeight="1">
      <c r="A108" s="39"/>
      <c r="B108" s="40"/>
      <c r="C108" s="41"/>
      <c r="D108" s="151" t="s">
        <v>125</v>
      </c>
      <c r="E108" s="144"/>
      <c r="F108" s="144"/>
      <c r="G108" s="41"/>
      <c r="H108" s="41"/>
      <c r="I108" s="41"/>
      <c r="J108" s="145">
        <v>0</v>
      </c>
      <c r="K108" s="41"/>
      <c r="L108" s="222"/>
      <c r="M108" s="223"/>
      <c r="N108" s="224" t="s">
        <v>43</v>
      </c>
      <c r="O108" s="223"/>
      <c r="P108" s="223"/>
      <c r="Q108" s="223"/>
      <c r="R108" s="223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  <c r="AF108" s="223"/>
      <c r="AG108" s="223"/>
      <c r="AH108" s="223"/>
      <c r="AI108" s="223"/>
      <c r="AJ108" s="223"/>
      <c r="AK108" s="223"/>
      <c r="AL108" s="223"/>
      <c r="AM108" s="223"/>
      <c r="AN108" s="223"/>
      <c r="AO108" s="223"/>
      <c r="AP108" s="223"/>
      <c r="AQ108" s="223"/>
      <c r="AR108" s="223"/>
      <c r="AS108" s="223"/>
      <c r="AT108" s="223"/>
      <c r="AU108" s="223"/>
      <c r="AV108" s="223"/>
      <c r="AW108" s="223"/>
      <c r="AX108" s="223"/>
      <c r="AY108" s="226" t="s">
        <v>120</v>
      </c>
      <c r="AZ108" s="223"/>
      <c r="BA108" s="223"/>
      <c r="BB108" s="223"/>
      <c r="BC108" s="223"/>
      <c r="BD108" s="223"/>
      <c r="BE108" s="227">
        <f>IF(N108="základná",J108,0)</f>
        <v>0</v>
      </c>
      <c r="BF108" s="227">
        <f>IF(N108="znížená",J108,0)</f>
        <v>0</v>
      </c>
      <c r="BG108" s="227">
        <f>IF(N108="zákl. prenesená",J108,0)</f>
        <v>0</v>
      </c>
      <c r="BH108" s="227">
        <f>IF(N108="zníž. prenesená",J108,0)</f>
        <v>0</v>
      </c>
      <c r="BI108" s="227">
        <f>IF(N108="nulová",J108,0)</f>
        <v>0</v>
      </c>
      <c r="BJ108" s="226" t="s">
        <v>121</v>
      </c>
      <c r="BK108" s="223"/>
      <c r="BL108" s="223"/>
      <c r="BM108" s="223"/>
    </row>
    <row r="109" s="2" customFormat="1" ht="18" customHeight="1">
      <c r="A109" s="39"/>
      <c r="B109" s="40"/>
      <c r="C109" s="41"/>
      <c r="D109" s="144" t="s">
        <v>126</v>
      </c>
      <c r="E109" s="41"/>
      <c r="F109" s="41"/>
      <c r="G109" s="41"/>
      <c r="H109" s="41"/>
      <c r="I109" s="41"/>
      <c r="J109" s="145">
        <f>ROUND(J30*T109,2)</f>
        <v>0</v>
      </c>
      <c r="K109" s="41"/>
      <c r="L109" s="222"/>
      <c r="M109" s="223"/>
      <c r="N109" s="224" t="s">
        <v>43</v>
      </c>
      <c r="O109" s="223"/>
      <c r="P109" s="223"/>
      <c r="Q109" s="223"/>
      <c r="R109" s="223"/>
      <c r="S109" s="225"/>
      <c r="T109" s="225"/>
      <c r="U109" s="225"/>
      <c r="V109" s="225"/>
      <c r="W109" s="225"/>
      <c r="X109" s="225"/>
      <c r="Y109" s="225"/>
      <c r="Z109" s="225"/>
      <c r="AA109" s="225"/>
      <c r="AB109" s="225"/>
      <c r="AC109" s="225"/>
      <c r="AD109" s="225"/>
      <c r="AE109" s="225"/>
      <c r="AF109" s="223"/>
      <c r="AG109" s="223"/>
      <c r="AH109" s="223"/>
      <c r="AI109" s="223"/>
      <c r="AJ109" s="223"/>
      <c r="AK109" s="223"/>
      <c r="AL109" s="223"/>
      <c r="AM109" s="223"/>
      <c r="AN109" s="223"/>
      <c r="AO109" s="223"/>
      <c r="AP109" s="223"/>
      <c r="AQ109" s="223"/>
      <c r="AR109" s="223"/>
      <c r="AS109" s="223"/>
      <c r="AT109" s="223"/>
      <c r="AU109" s="223"/>
      <c r="AV109" s="223"/>
      <c r="AW109" s="223"/>
      <c r="AX109" s="223"/>
      <c r="AY109" s="226" t="s">
        <v>127</v>
      </c>
      <c r="AZ109" s="223"/>
      <c r="BA109" s="223"/>
      <c r="BB109" s="223"/>
      <c r="BC109" s="223"/>
      <c r="BD109" s="223"/>
      <c r="BE109" s="227">
        <f>IF(N109="základná",J109,0)</f>
        <v>0</v>
      </c>
      <c r="BF109" s="227">
        <f>IF(N109="znížená",J109,0)</f>
        <v>0</v>
      </c>
      <c r="BG109" s="227">
        <f>IF(N109="zákl. prenesená",J109,0)</f>
        <v>0</v>
      </c>
      <c r="BH109" s="227">
        <f>IF(N109="zníž. prenesená",J109,0)</f>
        <v>0</v>
      </c>
      <c r="BI109" s="227">
        <f>IF(N109="nulová",J109,0)</f>
        <v>0</v>
      </c>
      <c r="BJ109" s="226" t="s">
        <v>121</v>
      </c>
      <c r="BK109" s="223"/>
      <c r="BL109" s="223"/>
      <c r="BM109" s="223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55" t="s">
        <v>98</v>
      </c>
      <c r="D111" s="156"/>
      <c r="E111" s="156"/>
      <c r="F111" s="156"/>
      <c r="G111" s="156"/>
      <c r="H111" s="156"/>
      <c r="I111" s="156"/>
      <c r="J111" s="157">
        <f>ROUND(J96+J103,2)</f>
        <v>0</v>
      </c>
      <c r="K111" s="156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75"/>
      <c r="C116" s="76"/>
      <c r="D116" s="76"/>
      <c r="E116" s="76"/>
      <c r="F116" s="76"/>
      <c r="G116" s="76"/>
      <c r="H116" s="76"/>
      <c r="I116" s="76"/>
      <c r="J116" s="76"/>
      <c r="K116" s="76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2" t="s">
        <v>128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15</v>
      </c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202" t="str">
        <f>E7</f>
        <v>Vozovňa Petržálka</v>
      </c>
      <c r="F120" s="31"/>
      <c r="G120" s="31"/>
      <c r="H120" s="3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100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83" t="str">
        <f>E9</f>
        <v xml:space="preserve">05 - Kontrola/oprava/výmena cca 30% ostnateho drôtu </v>
      </c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19</v>
      </c>
      <c r="D124" s="41"/>
      <c r="E124" s="41"/>
      <c r="F124" s="26" t="str">
        <f>F12</f>
        <v xml:space="preserve"> </v>
      </c>
      <c r="G124" s="41"/>
      <c r="H124" s="41"/>
      <c r="I124" s="31" t="s">
        <v>21</v>
      </c>
      <c r="J124" s="86" t="str">
        <f>IF(J12="","",J12)</f>
        <v>24. 9. 2025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1" t="s">
        <v>23</v>
      </c>
      <c r="D126" s="41"/>
      <c r="E126" s="41"/>
      <c r="F126" s="26" t="str">
        <f>E15</f>
        <v>Dopravný podnik Bratislava, akciová spoločnosť</v>
      </c>
      <c r="G126" s="41"/>
      <c r="H126" s="41"/>
      <c r="I126" s="31" t="s">
        <v>31</v>
      </c>
      <c r="J126" s="35" t="str">
        <f>E21</f>
        <v xml:space="preserve"> 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1" t="s">
        <v>29</v>
      </c>
      <c r="D127" s="41"/>
      <c r="E127" s="41"/>
      <c r="F127" s="26" t="str">
        <f>IF(E18="","",E18)</f>
        <v>Vyplň údaj</v>
      </c>
      <c r="G127" s="41"/>
      <c r="H127" s="41"/>
      <c r="I127" s="31" t="s">
        <v>33</v>
      </c>
      <c r="J127" s="35" t="str">
        <f>E24</f>
        <v xml:space="preserve"> 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28"/>
      <c r="B129" s="229"/>
      <c r="C129" s="230" t="s">
        <v>129</v>
      </c>
      <c r="D129" s="231" t="s">
        <v>62</v>
      </c>
      <c r="E129" s="231" t="s">
        <v>58</v>
      </c>
      <c r="F129" s="231" t="s">
        <v>59</v>
      </c>
      <c r="G129" s="231" t="s">
        <v>130</v>
      </c>
      <c r="H129" s="231" t="s">
        <v>131</v>
      </c>
      <c r="I129" s="231" t="s">
        <v>132</v>
      </c>
      <c r="J129" s="232" t="s">
        <v>105</v>
      </c>
      <c r="K129" s="233" t="s">
        <v>133</v>
      </c>
      <c r="L129" s="234"/>
      <c r="M129" s="107" t="s">
        <v>1</v>
      </c>
      <c r="N129" s="108" t="s">
        <v>41</v>
      </c>
      <c r="O129" s="108" t="s">
        <v>134</v>
      </c>
      <c r="P129" s="108" t="s">
        <v>135</v>
      </c>
      <c r="Q129" s="108" t="s">
        <v>136</v>
      </c>
      <c r="R129" s="108" t="s">
        <v>137</v>
      </c>
      <c r="S129" s="108" t="s">
        <v>138</v>
      </c>
      <c r="T129" s="109" t="s">
        <v>139</v>
      </c>
      <c r="U129" s="228"/>
      <c r="V129" s="228"/>
      <c r="W129" s="228"/>
      <c r="X129" s="228"/>
      <c r="Y129" s="228"/>
      <c r="Z129" s="228"/>
      <c r="AA129" s="228"/>
      <c r="AB129" s="228"/>
      <c r="AC129" s="228"/>
      <c r="AD129" s="228"/>
      <c r="AE129" s="228"/>
    </row>
    <row r="130" s="2" customFormat="1" ht="22.8" customHeight="1">
      <c r="A130" s="39"/>
      <c r="B130" s="40"/>
      <c r="C130" s="114" t="s">
        <v>102</v>
      </c>
      <c r="D130" s="41"/>
      <c r="E130" s="41"/>
      <c r="F130" s="41"/>
      <c r="G130" s="41"/>
      <c r="H130" s="41"/>
      <c r="I130" s="41"/>
      <c r="J130" s="235">
        <f>BK130</f>
        <v>0</v>
      </c>
      <c r="K130" s="41"/>
      <c r="L130" s="42"/>
      <c r="M130" s="110"/>
      <c r="N130" s="236"/>
      <c r="O130" s="111"/>
      <c r="P130" s="237">
        <f>P131+P138+P143</f>
        <v>0</v>
      </c>
      <c r="Q130" s="111"/>
      <c r="R130" s="237">
        <f>R131+R138+R143</f>
        <v>0.065000000000000002</v>
      </c>
      <c r="S130" s="111"/>
      <c r="T130" s="238">
        <f>T131+T138+T143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76</v>
      </c>
      <c r="AU130" s="16" t="s">
        <v>107</v>
      </c>
      <c r="BK130" s="239">
        <f>BK131+BK138+BK143</f>
        <v>0</v>
      </c>
    </row>
    <row r="131" s="12" customFormat="1" ht="25.92" customHeight="1">
      <c r="A131" s="12"/>
      <c r="B131" s="240"/>
      <c r="C131" s="241"/>
      <c r="D131" s="242" t="s">
        <v>76</v>
      </c>
      <c r="E131" s="243" t="s">
        <v>194</v>
      </c>
      <c r="F131" s="243" t="s">
        <v>195</v>
      </c>
      <c r="G131" s="241"/>
      <c r="H131" s="241"/>
      <c r="I131" s="244"/>
      <c r="J131" s="219">
        <f>BK131</f>
        <v>0</v>
      </c>
      <c r="K131" s="241"/>
      <c r="L131" s="245"/>
      <c r="M131" s="246"/>
      <c r="N131" s="247"/>
      <c r="O131" s="247"/>
      <c r="P131" s="248">
        <f>P132</f>
        <v>0</v>
      </c>
      <c r="Q131" s="247"/>
      <c r="R131" s="248">
        <f>R132</f>
        <v>0.065000000000000002</v>
      </c>
      <c r="S131" s="247"/>
      <c r="T131" s="24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50" t="s">
        <v>121</v>
      </c>
      <c r="AT131" s="251" t="s">
        <v>76</v>
      </c>
      <c r="AU131" s="251" t="s">
        <v>77</v>
      </c>
      <c r="AY131" s="250" t="s">
        <v>142</v>
      </c>
      <c r="BK131" s="252">
        <f>BK132</f>
        <v>0</v>
      </c>
    </row>
    <row r="132" s="12" customFormat="1" ht="22.8" customHeight="1">
      <c r="A132" s="12"/>
      <c r="B132" s="240"/>
      <c r="C132" s="241"/>
      <c r="D132" s="242" t="s">
        <v>76</v>
      </c>
      <c r="E132" s="253" t="s">
        <v>196</v>
      </c>
      <c r="F132" s="253" t="s">
        <v>197</v>
      </c>
      <c r="G132" s="241"/>
      <c r="H132" s="241"/>
      <c r="I132" s="244"/>
      <c r="J132" s="254">
        <f>BK132</f>
        <v>0</v>
      </c>
      <c r="K132" s="241"/>
      <c r="L132" s="245"/>
      <c r="M132" s="246"/>
      <c r="N132" s="247"/>
      <c r="O132" s="247"/>
      <c r="P132" s="248">
        <f>SUM(P133:P137)</f>
        <v>0</v>
      </c>
      <c r="Q132" s="247"/>
      <c r="R132" s="248">
        <f>SUM(R133:R137)</f>
        <v>0.065000000000000002</v>
      </c>
      <c r="S132" s="247"/>
      <c r="T132" s="249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50" t="s">
        <v>121</v>
      </c>
      <c r="AT132" s="251" t="s">
        <v>76</v>
      </c>
      <c r="AU132" s="251" t="s">
        <v>85</v>
      </c>
      <c r="AY132" s="250" t="s">
        <v>142</v>
      </c>
      <c r="BK132" s="252">
        <f>SUM(BK133:BK137)</f>
        <v>0</v>
      </c>
    </row>
    <row r="133" s="2" customFormat="1" ht="24.15" customHeight="1">
      <c r="A133" s="39"/>
      <c r="B133" s="40"/>
      <c r="C133" s="255" t="s">
        <v>85</v>
      </c>
      <c r="D133" s="255" t="s">
        <v>145</v>
      </c>
      <c r="E133" s="256" t="s">
        <v>250</v>
      </c>
      <c r="F133" s="257" t="s">
        <v>251</v>
      </c>
      <c r="G133" s="258" t="s">
        <v>162</v>
      </c>
      <c r="H133" s="259">
        <v>3600</v>
      </c>
      <c r="I133" s="260"/>
      <c r="J133" s="261">
        <f>ROUND(I133*H133,2)</f>
        <v>0</v>
      </c>
      <c r="K133" s="262"/>
      <c r="L133" s="42"/>
      <c r="M133" s="263" t="s">
        <v>1</v>
      </c>
      <c r="N133" s="264" t="s">
        <v>43</v>
      </c>
      <c r="O133" s="98"/>
      <c r="P133" s="265">
        <f>O133*H133</f>
        <v>0</v>
      </c>
      <c r="Q133" s="265">
        <v>0</v>
      </c>
      <c r="R133" s="265">
        <f>Q133*H133</f>
        <v>0</v>
      </c>
      <c r="S133" s="265">
        <v>0</v>
      </c>
      <c r="T133" s="26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67" t="s">
        <v>201</v>
      </c>
      <c r="AT133" s="267" t="s">
        <v>145</v>
      </c>
      <c r="AU133" s="267" t="s">
        <v>121</v>
      </c>
      <c r="AY133" s="16" t="s">
        <v>142</v>
      </c>
      <c r="BE133" s="150">
        <f>IF(N133="základná",J133,0)</f>
        <v>0</v>
      </c>
      <c r="BF133" s="150">
        <f>IF(N133="znížená",J133,0)</f>
        <v>0</v>
      </c>
      <c r="BG133" s="150">
        <f>IF(N133="zákl. prenesená",J133,0)</f>
        <v>0</v>
      </c>
      <c r="BH133" s="150">
        <f>IF(N133="zníž. prenesená",J133,0)</f>
        <v>0</v>
      </c>
      <c r="BI133" s="150">
        <f>IF(N133="nulová",J133,0)</f>
        <v>0</v>
      </c>
      <c r="BJ133" s="16" t="s">
        <v>121</v>
      </c>
      <c r="BK133" s="150">
        <f>ROUND(I133*H133,2)</f>
        <v>0</v>
      </c>
      <c r="BL133" s="16" t="s">
        <v>201</v>
      </c>
      <c r="BM133" s="267" t="s">
        <v>252</v>
      </c>
    </row>
    <row r="134" s="13" customFormat="1">
      <c r="A134" s="13"/>
      <c r="B134" s="279"/>
      <c r="C134" s="280"/>
      <c r="D134" s="281" t="s">
        <v>156</v>
      </c>
      <c r="E134" s="290" t="s">
        <v>1</v>
      </c>
      <c r="F134" s="282" t="s">
        <v>253</v>
      </c>
      <c r="G134" s="280"/>
      <c r="H134" s="283">
        <v>3600</v>
      </c>
      <c r="I134" s="284"/>
      <c r="J134" s="280"/>
      <c r="K134" s="280"/>
      <c r="L134" s="285"/>
      <c r="M134" s="286"/>
      <c r="N134" s="287"/>
      <c r="O134" s="287"/>
      <c r="P134" s="287"/>
      <c r="Q134" s="287"/>
      <c r="R134" s="287"/>
      <c r="S134" s="287"/>
      <c r="T134" s="28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89" t="s">
        <v>156</v>
      </c>
      <c r="AU134" s="289" t="s">
        <v>121</v>
      </c>
      <c r="AV134" s="13" t="s">
        <v>121</v>
      </c>
      <c r="AW134" s="13" t="s">
        <v>32</v>
      </c>
      <c r="AX134" s="13" t="s">
        <v>85</v>
      </c>
      <c r="AY134" s="289" t="s">
        <v>142</v>
      </c>
    </row>
    <row r="135" s="2" customFormat="1" ht="21.75" customHeight="1">
      <c r="A135" s="39"/>
      <c r="B135" s="40"/>
      <c r="C135" s="268" t="s">
        <v>121</v>
      </c>
      <c r="D135" s="268" t="s">
        <v>151</v>
      </c>
      <c r="E135" s="269" t="s">
        <v>254</v>
      </c>
      <c r="F135" s="270" t="s">
        <v>255</v>
      </c>
      <c r="G135" s="271" t="s">
        <v>148</v>
      </c>
      <c r="H135" s="272">
        <v>5</v>
      </c>
      <c r="I135" s="273"/>
      <c r="J135" s="274">
        <f>ROUND(I135*H135,2)</f>
        <v>0</v>
      </c>
      <c r="K135" s="275"/>
      <c r="L135" s="276"/>
      <c r="M135" s="277" t="s">
        <v>1</v>
      </c>
      <c r="N135" s="278" t="s">
        <v>43</v>
      </c>
      <c r="O135" s="98"/>
      <c r="P135" s="265">
        <f>O135*H135</f>
        <v>0</v>
      </c>
      <c r="Q135" s="265">
        <v>0.012999999999999999</v>
      </c>
      <c r="R135" s="265">
        <f>Q135*H135</f>
        <v>0.065000000000000002</v>
      </c>
      <c r="S135" s="265">
        <v>0</v>
      </c>
      <c r="T135" s="26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67" t="s">
        <v>212</v>
      </c>
      <c r="AT135" s="267" t="s">
        <v>151</v>
      </c>
      <c r="AU135" s="267" t="s">
        <v>121</v>
      </c>
      <c r="AY135" s="16" t="s">
        <v>142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6" t="s">
        <v>121</v>
      </c>
      <c r="BK135" s="150">
        <f>ROUND(I135*H135,2)</f>
        <v>0</v>
      </c>
      <c r="BL135" s="16" t="s">
        <v>201</v>
      </c>
      <c r="BM135" s="267" t="s">
        <v>256</v>
      </c>
    </row>
    <row r="136" s="13" customFormat="1">
      <c r="A136" s="13"/>
      <c r="B136" s="279"/>
      <c r="C136" s="280"/>
      <c r="D136" s="281" t="s">
        <v>156</v>
      </c>
      <c r="E136" s="280"/>
      <c r="F136" s="282" t="s">
        <v>257</v>
      </c>
      <c r="G136" s="280"/>
      <c r="H136" s="283">
        <v>5</v>
      </c>
      <c r="I136" s="284"/>
      <c r="J136" s="280"/>
      <c r="K136" s="280"/>
      <c r="L136" s="285"/>
      <c r="M136" s="286"/>
      <c r="N136" s="287"/>
      <c r="O136" s="287"/>
      <c r="P136" s="287"/>
      <c r="Q136" s="287"/>
      <c r="R136" s="287"/>
      <c r="S136" s="287"/>
      <c r="T136" s="28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89" t="s">
        <v>156</v>
      </c>
      <c r="AU136" s="289" t="s">
        <v>121</v>
      </c>
      <c r="AV136" s="13" t="s">
        <v>121</v>
      </c>
      <c r="AW136" s="13" t="s">
        <v>4</v>
      </c>
      <c r="AX136" s="13" t="s">
        <v>85</v>
      </c>
      <c r="AY136" s="289" t="s">
        <v>142</v>
      </c>
    </row>
    <row r="137" s="2" customFormat="1" ht="24.15" customHeight="1">
      <c r="A137" s="39"/>
      <c r="B137" s="40"/>
      <c r="C137" s="255" t="s">
        <v>143</v>
      </c>
      <c r="D137" s="255" t="s">
        <v>145</v>
      </c>
      <c r="E137" s="256" t="s">
        <v>216</v>
      </c>
      <c r="F137" s="257" t="s">
        <v>217</v>
      </c>
      <c r="G137" s="258" t="s">
        <v>218</v>
      </c>
      <c r="H137" s="259"/>
      <c r="I137" s="260"/>
      <c r="J137" s="261">
        <f>ROUND(I137*H137,2)</f>
        <v>0</v>
      </c>
      <c r="K137" s="262"/>
      <c r="L137" s="42"/>
      <c r="M137" s="263" t="s">
        <v>1</v>
      </c>
      <c r="N137" s="264" t="s">
        <v>43</v>
      </c>
      <c r="O137" s="98"/>
      <c r="P137" s="265">
        <f>O137*H137</f>
        <v>0</v>
      </c>
      <c r="Q137" s="265">
        <v>0</v>
      </c>
      <c r="R137" s="265">
        <f>Q137*H137</f>
        <v>0</v>
      </c>
      <c r="S137" s="265">
        <v>0</v>
      </c>
      <c r="T137" s="26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67" t="s">
        <v>201</v>
      </c>
      <c r="AT137" s="267" t="s">
        <v>145</v>
      </c>
      <c r="AU137" s="267" t="s">
        <v>121</v>
      </c>
      <c r="AY137" s="16" t="s">
        <v>142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6" t="s">
        <v>121</v>
      </c>
      <c r="BK137" s="150">
        <f>ROUND(I137*H137,2)</f>
        <v>0</v>
      </c>
      <c r="BL137" s="16" t="s">
        <v>201</v>
      </c>
      <c r="BM137" s="267" t="s">
        <v>258</v>
      </c>
    </row>
    <row r="138" s="12" customFormat="1" ht="25.92" customHeight="1">
      <c r="A138" s="12"/>
      <c r="B138" s="240"/>
      <c r="C138" s="241"/>
      <c r="D138" s="242" t="s">
        <v>76</v>
      </c>
      <c r="E138" s="243" t="s">
        <v>230</v>
      </c>
      <c r="F138" s="243" t="s">
        <v>231</v>
      </c>
      <c r="G138" s="241"/>
      <c r="H138" s="241"/>
      <c r="I138" s="244"/>
      <c r="J138" s="219">
        <f>BK138</f>
        <v>0</v>
      </c>
      <c r="K138" s="241"/>
      <c r="L138" s="245"/>
      <c r="M138" s="246"/>
      <c r="N138" s="247"/>
      <c r="O138" s="247"/>
      <c r="P138" s="248">
        <f>SUM(P139:P142)</f>
        <v>0</v>
      </c>
      <c r="Q138" s="247"/>
      <c r="R138" s="248">
        <f>SUM(R139:R142)</f>
        <v>0</v>
      </c>
      <c r="S138" s="247"/>
      <c r="T138" s="24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0" t="s">
        <v>85</v>
      </c>
      <c r="AT138" s="251" t="s">
        <v>76</v>
      </c>
      <c r="AU138" s="251" t="s">
        <v>77</v>
      </c>
      <c r="AY138" s="250" t="s">
        <v>142</v>
      </c>
      <c r="BK138" s="252">
        <f>SUM(BK139:BK142)</f>
        <v>0</v>
      </c>
    </row>
    <row r="139" s="2" customFormat="1" ht="49.05" customHeight="1">
      <c r="A139" s="39"/>
      <c r="B139" s="40"/>
      <c r="C139" s="255" t="s">
        <v>149</v>
      </c>
      <c r="D139" s="255" t="s">
        <v>145</v>
      </c>
      <c r="E139" s="256" t="s">
        <v>232</v>
      </c>
      <c r="F139" s="257" t="s">
        <v>233</v>
      </c>
      <c r="G139" s="258" t="s">
        <v>1</v>
      </c>
      <c r="H139" s="259">
        <v>0</v>
      </c>
      <c r="I139" s="260"/>
      <c r="J139" s="261">
        <f>ROUND(I139*H139,2)</f>
        <v>0</v>
      </c>
      <c r="K139" s="262"/>
      <c r="L139" s="42"/>
      <c r="M139" s="263" t="s">
        <v>1</v>
      </c>
      <c r="N139" s="264" t="s">
        <v>43</v>
      </c>
      <c r="O139" s="98"/>
      <c r="P139" s="265">
        <f>O139*H139</f>
        <v>0</v>
      </c>
      <c r="Q139" s="265">
        <v>0</v>
      </c>
      <c r="R139" s="265">
        <f>Q139*H139</f>
        <v>0</v>
      </c>
      <c r="S139" s="265">
        <v>0</v>
      </c>
      <c r="T139" s="26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67" t="s">
        <v>234</v>
      </c>
      <c r="AT139" s="267" t="s">
        <v>145</v>
      </c>
      <c r="AU139" s="267" t="s">
        <v>85</v>
      </c>
      <c r="AY139" s="16" t="s">
        <v>142</v>
      </c>
      <c r="BE139" s="150">
        <f>IF(N139="základná",J139,0)</f>
        <v>0</v>
      </c>
      <c r="BF139" s="150">
        <f>IF(N139="znížená",J139,0)</f>
        <v>0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6" t="s">
        <v>121</v>
      </c>
      <c r="BK139" s="150">
        <f>ROUND(I139*H139,2)</f>
        <v>0</v>
      </c>
      <c r="BL139" s="16" t="s">
        <v>234</v>
      </c>
      <c r="BM139" s="267" t="s">
        <v>259</v>
      </c>
    </row>
    <row r="140" s="2" customFormat="1">
      <c r="A140" s="39"/>
      <c r="B140" s="40"/>
      <c r="C140" s="41"/>
      <c r="D140" s="281" t="s">
        <v>236</v>
      </c>
      <c r="E140" s="41"/>
      <c r="F140" s="302" t="s">
        <v>237</v>
      </c>
      <c r="G140" s="41"/>
      <c r="H140" s="41"/>
      <c r="I140" s="225"/>
      <c r="J140" s="41"/>
      <c r="K140" s="41"/>
      <c r="L140" s="42"/>
      <c r="M140" s="303"/>
      <c r="N140" s="304"/>
      <c r="O140" s="98"/>
      <c r="P140" s="98"/>
      <c r="Q140" s="98"/>
      <c r="R140" s="98"/>
      <c r="S140" s="98"/>
      <c r="T140" s="9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236</v>
      </c>
      <c r="AU140" s="16" t="s">
        <v>85</v>
      </c>
    </row>
    <row r="141" s="2" customFormat="1" ht="49.05" customHeight="1">
      <c r="A141" s="39"/>
      <c r="B141" s="40"/>
      <c r="C141" s="255" t="s">
        <v>168</v>
      </c>
      <c r="D141" s="255" t="s">
        <v>145</v>
      </c>
      <c r="E141" s="256" t="s">
        <v>239</v>
      </c>
      <c r="F141" s="257" t="s">
        <v>240</v>
      </c>
      <c r="G141" s="258" t="s">
        <v>1</v>
      </c>
      <c r="H141" s="259">
        <v>0</v>
      </c>
      <c r="I141" s="260"/>
      <c r="J141" s="261">
        <f>ROUND(I141*H141,2)</f>
        <v>0</v>
      </c>
      <c r="K141" s="262"/>
      <c r="L141" s="42"/>
      <c r="M141" s="263" t="s">
        <v>1</v>
      </c>
      <c r="N141" s="264" t="s">
        <v>43</v>
      </c>
      <c r="O141" s="98"/>
      <c r="P141" s="265">
        <f>O141*H141</f>
        <v>0</v>
      </c>
      <c r="Q141" s="265">
        <v>0</v>
      </c>
      <c r="R141" s="265">
        <f>Q141*H141</f>
        <v>0</v>
      </c>
      <c r="S141" s="265">
        <v>0</v>
      </c>
      <c r="T141" s="26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67" t="s">
        <v>234</v>
      </c>
      <c r="AT141" s="267" t="s">
        <v>145</v>
      </c>
      <c r="AU141" s="267" t="s">
        <v>85</v>
      </c>
      <c r="AY141" s="16" t="s">
        <v>142</v>
      </c>
      <c r="BE141" s="150">
        <f>IF(N141="základná",J141,0)</f>
        <v>0</v>
      </c>
      <c r="BF141" s="150">
        <f>IF(N141="znížená",J141,0)</f>
        <v>0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6" t="s">
        <v>121</v>
      </c>
      <c r="BK141" s="150">
        <f>ROUND(I141*H141,2)</f>
        <v>0</v>
      </c>
      <c r="BL141" s="16" t="s">
        <v>234</v>
      </c>
      <c r="BM141" s="267" t="s">
        <v>260</v>
      </c>
    </row>
    <row r="142" s="2" customFormat="1" ht="49.05" customHeight="1">
      <c r="A142" s="39"/>
      <c r="B142" s="40"/>
      <c r="C142" s="255" t="s">
        <v>173</v>
      </c>
      <c r="D142" s="255" t="s">
        <v>145</v>
      </c>
      <c r="E142" s="256" t="s">
        <v>243</v>
      </c>
      <c r="F142" s="257" t="s">
        <v>244</v>
      </c>
      <c r="G142" s="258" t="s">
        <v>1</v>
      </c>
      <c r="H142" s="259">
        <v>0</v>
      </c>
      <c r="I142" s="260"/>
      <c r="J142" s="261">
        <f>ROUND(I142*H142,2)</f>
        <v>0</v>
      </c>
      <c r="K142" s="262"/>
      <c r="L142" s="42"/>
      <c r="M142" s="263" t="s">
        <v>1</v>
      </c>
      <c r="N142" s="264" t="s">
        <v>43</v>
      </c>
      <c r="O142" s="98"/>
      <c r="P142" s="265">
        <f>O142*H142</f>
        <v>0</v>
      </c>
      <c r="Q142" s="265">
        <v>0</v>
      </c>
      <c r="R142" s="265">
        <f>Q142*H142</f>
        <v>0</v>
      </c>
      <c r="S142" s="265">
        <v>0</v>
      </c>
      <c r="T142" s="26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67" t="s">
        <v>234</v>
      </c>
      <c r="AT142" s="267" t="s">
        <v>145</v>
      </c>
      <c r="AU142" s="267" t="s">
        <v>85</v>
      </c>
      <c r="AY142" s="16" t="s">
        <v>142</v>
      </c>
      <c r="BE142" s="150">
        <f>IF(N142="základná",J142,0)</f>
        <v>0</v>
      </c>
      <c r="BF142" s="150">
        <f>IF(N142="znížená",J142,0)</f>
        <v>0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6" t="s">
        <v>121</v>
      </c>
      <c r="BK142" s="150">
        <f>ROUND(I142*H142,2)</f>
        <v>0</v>
      </c>
      <c r="BL142" s="16" t="s">
        <v>234</v>
      </c>
      <c r="BM142" s="267" t="s">
        <v>261</v>
      </c>
    </row>
    <row r="143" s="2" customFormat="1" ht="49.92" customHeight="1">
      <c r="A143" s="39"/>
      <c r="B143" s="40"/>
      <c r="C143" s="41"/>
      <c r="D143" s="41"/>
      <c r="E143" s="243" t="s">
        <v>246</v>
      </c>
      <c r="F143" s="243" t="s">
        <v>247</v>
      </c>
      <c r="G143" s="41"/>
      <c r="H143" s="41"/>
      <c r="I143" s="41"/>
      <c r="J143" s="219">
        <f>BK143</f>
        <v>0</v>
      </c>
      <c r="K143" s="41"/>
      <c r="L143" s="42"/>
      <c r="M143" s="303"/>
      <c r="N143" s="304"/>
      <c r="O143" s="98"/>
      <c r="P143" s="98"/>
      <c r="Q143" s="98"/>
      <c r="R143" s="98"/>
      <c r="S143" s="98"/>
      <c r="T143" s="9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76</v>
      </c>
      <c r="AU143" s="16" t="s">
        <v>77</v>
      </c>
      <c r="AY143" s="16" t="s">
        <v>248</v>
      </c>
      <c r="BK143" s="150">
        <f>SUM(BK144:BK148)</f>
        <v>0</v>
      </c>
    </row>
    <row r="144" s="2" customFormat="1" ht="16.32" customHeight="1">
      <c r="A144" s="39"/>
      <c r="B144" s="40"/>
      <c r="C144" s="305" t="s">
        <v>1</v>
      </c>
      <c r="D144" s="305" t="s">
        <v>145</v>
      </c>
      <c r="E144" s="306" t="s">
        <v>1</v>
      </c>
      <c r="F144" s="307" t="s">
        <v>1</v>
      </c>
      <c r="G144" s="308" t="s">
        <v>1</v>
      </c>
      <c r="H144" s="309"/>
      <c r="I144" s="310"/>
      <c r="J144" s="311">
        <f>BK144</f>
        <v>0</v>
      </c>
      <c r="K144" s="262"/>
      <c r="L144" s="42"/>
      <c r="M144" s="312" t="s">
        <v>1</v>
      </c>
      <c r="N144" s="313" t="s">
        <v>43</v>
      </c>
      <c r="O144" s="98"/>
      <c r="P144" s="98"/>
      <c r="Q144" s="98"/>
      <c r="R144" s="98"/>
      <c r="S144" s="98"/>
      <c r="T144" s="9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248</v>
      </c>
      <c r="AU144" s="16" t="s">
        <v>85</v>
      </c>
      <c r="AY144" s="16" t="s">
        <v>248</v>
      </c>
      <c r="BE144" s="150">
        <f>IF(N144="základná",J144,0)</f>
        <v>0</v>
      </c>
      <c r="BF144" s="150">
        <f>IF(N144="znížená",J144,0)</f>
        <v>0</v>
      </c>
      <c r="BG144" s="150">
        <f>IF(N144="zákl. prenesená",J144,0)</f>
        <v>0</v>
      </c>
      <c r="BH144" s="150">
        <f>IF(N144="zníž. prenesená",J144,0)</f>
        <v>0</v>
      </c>
      <c r="BI144" s="150">
        <f>IF(N144="nulová",J144,0)</f>
        <v>0</v>
      </c>
      <c r="BJ144" s="16" t="s">
        <v>121</v>
      </c>
      <c r="BK144" s="150">
        <f>I144*H144</f>
        <v>0</v>
      </c>
    </row>
    <row r="145" s="2" customFormat="1" ht="16.32" customHeight="1">
      <c r="A145" s="39"/>
      <c r="B145" s="40"/>
      <c r="C145" s="305" t="s">
        <v>1</v>
      </c>
      <c r="D145" s="305" t="s">
        <v>145</v>
      </c>
      <c r="E145" s="306" t="s">
        <v>1</v>
      </c>
      <c r="F145" s="307" t="s">
        <v>1</v>
      </c>
      <c r="G145" s="308" t="s">
        <v>1</v>
      </c>
      <c r="H145" s="309"/>
      <c r="I145" s="310"/>
      <c r="J145" s="311">
        <f>BK145</f>
        <v>0</v>
      </c>
      <c r="K145" s="262"/>
      <c r="L145" s="42"/>
      <c r="M145" s="312" t="s">
        <v>1</v>
      </c>
      <c r="N145" s="313" t="s">
        <v>43</v>
      </c>
      <c r="O145" s="98"/>
      <c r="P145" s="98"/>
      <c r="Q145" s="98"/>
      <c r="R145" s="98"/>
      <c r="S145" s="98"/>
      <c r="T145" s="9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248</v>
      </c>
      <c r="AU145" s="16" t="s">
        <v>85</v>
      </c>
      <c r="AY145" s="16" t="s">
        <v>248</v>
      </c>
      <c r="BE145" s="150">
        <f>IF(N145="základná",J145,0)</f>
        <v>0</v>
      </c>
      <c r="BF145" s="150">
        <f>IF(N145="znížená",J145,0)</f>
        <v>0</v>
      </c>
      <c r="BG145" s="150">
        <f>IF(N145="zákl. prenesená",J145,0)</f>
        <v>0</v>
      </c>
      <c r="BH145" s="150">
        <f>IF(N145="zníž. prenesená",J145,0)</f>
        <v>0</v>
      </c>
      <c r="BI145" s="150">
        <f>IF(N145="nulová",J145,0)</f>
        <v>0</v>
      </c>
      <c r="BJ145" s="16" t="s">
        <v>121</v>
      </c>
      <c r="BK145" s="150">
        <f>I145*H145</f>
        <v>0</v>
      </c>
    </row>
    <row r="146" s="2" customFormat="1" ht="16.32" customHeight="1">
      <c r="A146" s="39"/>
      <c r="B146" s="40"/>
      <c r="C146" s="305" t="s">
        <v>1</v>
      </c>
      <c r="D146" s="305" t="s">
        <v>145</v>
      </c>
      <c r="E146" s="306" t="s">
        <v>1</v>
      </c>
      <c r="F146" s="307" t="s">
        <v>1</v>
      </c>
      <c r="G146" s="308" t="s">
        <v>1</v>
      </c>
      <c r="H146" s="309"/>
      <c r="I146" s="310"/>
      <c r="J146" s="311">
        <f>BK146</f>
        <v>0</v>
      </c>
      <c r="K146" s="262"/>
      <c r="L146" s="42"/>
      <c r="M146" s="312" t="s">
        <v>1</v>
      </c>
      <c r="N146" s="313" t="s">
        <v>43</v>
      </c>
      <c r="O146" s="98"/>
      <c r="P146" s="98"/>
      <c r="Q146" s="98"/>
      <c r="R146" s="98"/>
      <c r="S146" s="98"/>
      <c r="T146" s="9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248</v>
      </c>
      <c r="AU146" s="16" t="s">
        <v>85</v>
      </c>
      <c r="AY146" s="16" t="s">
        <v>248</v>
      </c>
      <c r="BE146" s="150">
        <f>IF(N146="základná",J146,0)</f>
        <v>0</v>
      </c>
      <c r="BF146" s="150">
        <f>IF(N146="znížená",J146,0)</f>
        <v>0</v>
      </c>
      <c r="BG146" s="150">
        <f>IF(N146="zákl. prenesená",J146,0)</f>
        <v>0</v>
      </c>
      <c r="BH146" s="150">
        <f>IF(N146="zníž. prenesená",J146,0)</f>
        <v>0</v>
      </c>
      <c r="BI146" s="150">
        <f>IF(N146="nulová",J146,0)</f>
        <v>0</v>
      </c>
      <c r="BJ146" s="16" t="s">
        <v>121</v>
      </c>
      <c r="BK146" s="150">
        <f>I146*H146</f>
        <v>0</v>
      </c>
    </row>
    <row r="147" s="2" customFormat="1" ht="16.32" customHeight="1">
      <c r="A147" s="39"/>
      <c r="B147" s="40"/>
      <c r="C147" s="305" t="s">
        <v>1</v>
      </c>
      <c r="D147" s="305" t="s">
        <v>145</v>
      </c>
      <c r="E147" s="306" t="s">
        <v>1</v>
      </c>
      <c r="F147" s="307" t="s">
        <v>1</v>
      </c>
      <c r="G147" s="308" t="s">
        <v>1</v>
      </c>
      <c r="H147" s="309"/>
      <c r="I147" s="310"/>
      <c r="J147" s="311">
        <f>BK147</f>
        <v>0</v>
      </c>
      <c r="K147" s="262"/>
      <c r="L147" s="42"/>
      <c r="M147" s="312" t="s">
        <v>1</v>
      </c>
      <c r="N147" s="313" t="s">
        <v>43</v>
      </c>
      <c r="O147" s="98"/>
      <c r="P147" s="98"/>
      <c r="Q147" s="98"/>
      <c r="R147" s="98"/>
      <c r="S147" s="98"/>
      <c r="T147" s="9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248</v>
      </c>
      <c r="AU147" s="16" t="s">
        <v>85</v>
      </c>
      <c r="AY147" s="16" t="s">
        <v>248</v>
      </c>
      <c r="BE147" s="150">
        <f>IF(N147="základná",J147,0)</f>
        <v>0</v>
      </c>
      <c r="BF147" s="150">
        <f>IF(N147="znížená",J147,0)</f>
        <v>0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6" t="s">
        <v>121</v>
      </c>
      <c r="BK147" s="150">
        <f>I147*H147</f>
        <v>0</v>
      </c>
    </row>
    <row r="148" s="2" customFormat="1" ht="16.32" customHeight="1">
      <c r="A148" s="39"/>
      <c r="B148" s="40"/>
      <c r="C148" s="305" t="s">
        <v>1</v>
      </c>
      <c r="D148" s="305" t="s">
        <v>145</v>
      </c>
      <c r="E148" s="306" t="s">
        <v>1</v>
      </c>
      <c r="F148" s="307" t="s">
        <v>1</v>
      </c>
      <c r="G148" s="308" t="s">
        <v>1</v>
      </c>
      <c r="H148" s="309"/>
      <c r="I148" s="310"/>
      <c r="J148" s="311">
        <f>BK148</f>
        <v>0</v>
      </c>
      <c r="K148" s="262"/>
      <c r="L148" s="42"/>
      <c r="M148" s="312" t="s">
        <v>1</v>
      </c>
      <c r="N148" s="313" t="s">
        <v>43</v>
      </c>
      <c r="O148" s="314"/>
      <c r="P148" s="314"/>
      <c r="Q148" s="314"/>
      <c r="R148" s="314"/>
      <c r="S148" s="314"/>
      <c r="T148" s="315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248</v>
      </c>
      <c r="AU148" s="16" t="s">
        <v>85</v>
      </c>
      <c r="AY148" s="16" t="s">
        <v>248</v>
      </c>
      <c r="BE148" s="150">
        <f>IF(N148="základná",J148,0)</f>
        <v>0</v>
      </c>
      <c r="BF148" s="150">
        <f>IF(N148="znížená",J148,0)</f>
        <v>0</v>
      </c>
      <c r="BG148" s="150">
        <f>IF(N148="zákl. prenesená",J148,0)</f>
        <v>0</v>
      </c>
      <c r="BH148" s="150">
        <f>IF(N148="zníž. prenesená",J148,0)</f>
        <v>0</v>
      </c>
      <c r="BI148" s="150">
        <f>IF(N148="nulová",J148,0)</f>
        <v>0</v>
      </c>
      <c r="BJ148" s="16" t="s">
        <v>121</v>
      </c>
      <c r="BK148" s="150">
        <f>I148*H148</f>
        <v>0</v>
      </c>
    </row>
    <row r="149" s="2" customFormat="1" ht="6.96" customHeight="1">
      <c r="A149" s="39"/>
      <c r="B149" s="73"/>
      <c r="C149" s="74"/>
      <c r="D149" s="74"/>
      <c r="E149" s="74"/>
      <c r="F149" s="74"/>
      <c r="G149" s="74"/>
      <c r="H149" s="74"/>
      <c r="I149" s="74"/>
      <c r="J149" s="74"/>
      <c r="K149" s="74"/>
      <c r="L149" s="42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95hWEbs5YKNVH4syIc9nk4GvUNZnMcCQIZywpVOxAm7eG77jITK5Y6zlQCs+Y7OTgJn6BzDugzdWU1wDdhKsrQ==" hashValue="GA+b/I3J0WBco7M+R/lpoZhv9Id+i4lvrRMm7h1fZjj/1j0erTsu0D885goaSEhsbsT5+Nhz+HPchT6JhgdRcg==" algorithmName="SHA-512" password="C549"/>
  <autoFilter ref="C129:K148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dataValidations count="2">
    <dataValidation type="list" allowBlank="1" showInputMessage="1" showErrorMessage="1" error="Povolené sú hodnoty K, M." sqref="D144:D149">
      <formula1>"K, M"</formula1>
    </dataValidation>
    <dataValidation type="list" allowBlank="1" showInputMessage="1" showErrorMessage="1" error="Povolené sú hodnoty základná, znížená, nulová." sqref="N144:N14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2025-11-07T14:19:56Z</dcterms:created>
  <dcterms:modified xsi:type="dcterms:W3CDTF">2025-11-07T14:19:59Z</dcterms:modified>
</cp:coreProperties>
</file>